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5360" windowHeight="7425" tabRatio="953" firstSheet="1" activeTab="7"/>
  </bookViews>
  <sheets>
    <sheet name="Cronograma de Execução" sheetId="1" r:id="rId1"/>
    <sheet name="Equipe de Pessoal 3.1" sheetId="2" r:id="rId2"/>
    <sheet name="Despesas Trabalhistas  3.1 (2º " sheetId="3" r:id="rId3"/>
    <sheet name="Custos Indiretos " sheetId="4" r:id="rId4"/>
    <sheet name="Materiais de Consumo" sheetId="5" r:id="rId5"/>
    <sheet name="Pessoa Física " sheetId="6" r:id="rId6"/>
    <sheet name="Pessoa Jurídica" sheetId="7" r:id="rId7"/>
    <sheet name="RES.ORÇ. CRONOGRAMA DESEMBOLSO" sheetId="8" r:id="rId8"/>
  </sheets>
  <definedNames/>
  <calcPr fullCalcOnLoad="1"/>
</workbook>
</file>

<file path=xl/sharedStrings.xml><?xml version="1.0" encoding="utf-8"?>
<sst xmlns="http://schemas.openxmlformats.org/spreadsheetml/2006/main" count="335" uniqueCount="211">
  <si>
    <t>EXECUÇÃO (meta,etapa,fase,especificação,indicador físico e período de execução)</t>
  </si>
  <si>
    <t xml:space="preserve">Meta </t>
  </si>
  <si>
    <t>Etapa/fase</t>
  </si>
  <si>
    <t>Especificação</t>
  </si>
  <si>
    <t>Unid. de Medida</t>
  </si>
  <si>
    <t>Quant.</t>
  </si>
  <si>
    <t>Início</t>
  </si>
  <si>
    <t>Termino</t>
  </si>
  <si>
    <t xml:space="preserve">Devem ser lançados os valores Brutos </t>
  </si>
  <si>
    <t>Nº</t>
  </si>
  <si>
    <t>Titulação</t>
  </si>
  <si>
    <t>Qtde</t>
  </si>
  <si>
    <t xml:space="preserve">Atividade </t>
  </si>
  <si>
    <t>Dedicação ao</t>
  </si>
  <si>
    <t xml:space="preserve">Total hrs </t>
  </si>
  <si>
    <t xml:space="preserve">Valor hora </t>
  </si>
  <si>
    <t>Total em R$</t>
  </si>
  <si>
    <t xml:space="preserve">Projeto em </t>
  </si>
  <si>
    <t xml:space="preserve">mês </t>
  </si>
  <si>
    <t xml:space="preserve">em R$ </t>
  </si>
  <si>
    <t>h/ semanais</t>
  </si>
  <si>
    <t xml:space="preserve">Total </t>
  </si>
  <si>
    <t>2.</t>
  </si>
  <si>
    <t xml:space="preserve">Encargos com Pessoal </t>
  </si>
  <si>
    <t>Alíquota %</t>
  </si>
  <si>
    <t xml:space="preserve">1 mês </t>
  </si>
  <si>
    <t xml:space="preserve">2 mês </t>
  </si>
  <si>
    <t xml:space="preserve">3 mês </t>
  </si>
  <si>
    <t xml:space="preserve">4 mês </t>
  </si>
  <si>
    <t xml:space="preserve">6 mês </t>
  </si>
  <si>
    <t xml:space="preserve">7 mês </t>
  </si>
  <si>
    <t xml:space="preserve">8 mês </t>
  </si>
  <si>
    <t xml:space="preserve">9 mês </t>
  </si>
  <si>
    <t xml:space="preserve">10 mês </t>
  </si>
  <si>
    <t xml:space="preserve">11 mês </t>
  </si>
  <si>
    <t xml:space="preserve">12 mês </t>
  </si>
  <si>
    <t>Total</t>
  </si>
  <si>
    <t>Total Salários mês (TSM)</t>
  </si>
  <si>
    <t>T.S.M</t>
  </si>
  <si>
    <t>CONTRIBUIÇÃO SOCIAL  PREVIDÊNCIARIA  (INSS)</t>
  </si>
  <si>
    <t>CONTRIBUIÇÃO DE TERCEIROS</t>
  </si>
  <si>
    <t>Salário-Educação</t>
  </si>
  <si>
    <t>SENAC/SESC</t>
  </si>
  <si>
    <t>SENAI/SESI</t>
  </si>
  <si>
    <t>SEBRAE</t>
  </si>
  <si>
    <t>INCRA</t>
  </si>
  <si>
    <t>Risco de Acidente do Trabalho (RAT) Variável  (1%,2% ou 3%)</t>
  </si>
  <si>
    <t xml:space="preserve">TOTAL CONTRIBUIÇÃO DE TERCEIROS </t>
  </si>
  <si>
    <t>Fundo de Garantia por Tempo de Serviço (FGTS)</t>
  </si>
  <si>
    <t xml:space="preserve">Sub. Total 1 </t>
  </si>
  <si>
    <t>Pis sobre Folha</t>
  </si>
  <si>
    <t xml:space="preserve">13ª  Salário </t>
  </si>
  <si>
    <t xml:space="preserve">1/12 Avos </t>
  </si>
  <si>
    <t>Encargos Sobre o 13º Salário</t>
  </si>
  <si>
    <t xml:space="preserve">Férias </t>
  </si>
  <si>
    <t xml:space="preserve">1/3 Sobre as Férias </t>
  </si>
  <si>
    <t xml:space="preserve">Encargos sobre as Férias e 1/3 das Férias </t>
  </si>
  <si>
    <t xml:space="preserve">Sub. Total 2 </t>
  </si>
  <si>
    <t xml:space="preserve">Vale Transporte </t>
  </si>
  <si>
    <t xml:space="preserve">Cesta Básica </t>
  </si>
  <si>
    <t>Sub. Total 3</t>
  </si>
  <si>
    <t xml:space="preserve">Previsão  de Adicional de Tempo de Serviço </t>
  </si>
  <si>
    <t>Reserva para Rescisão Contratual</t>
  </si>
  <si>
    <t>Sub. Total 4</t>
  </si>
  <si>
    <t>Total  ( 1,2,3 E 4)</t>
  </si>
  <si>
    <t>3.</t>
  </si>
  <si>
    <t xml:space="preserve">CUSTOS INDIRETOS NECESSÁRIOS PARA A REALIZAÇÃO DO PROJETO </t>
  </si>
  <si>
    <t>Descrição do Material</t>
  </si>
  <si>
    <t xml:space="preserve"> Valor custo mês R$</t>
  </si>
  <si>
    <t xml:space="preserve">Qtde Meses </t>
  </si>
  <si>
    <t xml:space="preserve">Energia Elétrica </t>
  </si>
  <si>
    <t xml:space="preserve">Valor previsto </t>
  </si>
  <si>
    <t>Item</t>
  </si>
  <si>
    <t xml:space="preserve">CNPJ </t>
  </si>
  <si>
    <t>mês R$</t>
  </si>
  <si>
    <t xml:space="preserve">TOTAL </t>
  </si>
  <si>
    <t xml:space="preserve">QUADRO DE ORÇAMENTO DETALHADO – Neste , devem ser especificados os totais dos itens ( 1,2,3,4,5 e 6 da seção 2 – VII ) quadros de memórias de cálculos  distribuído em parcelas </t>
  </si>
  <si>
    <t>ÍTEM</t>
  </si>
  <si>
    <t xml:space="preserve">PARCELAS </t>
  </si>
  <si>
    <t xml:space="preserve">5 mês </t>
  </si>
  <si>
    <t xml:space="preserve">DESPESAS COM SALÁRIOS E ORDENADOS </t>
  </si>
  <si>
    <t>Sub. Total 1</t>
  </si>
  <si>
    <t xml:space="preserve">ENCARGOS COM PESSOAL </t>
  </si>
  <si>
    <t>Contribuição Social Previdenciária (Patronal )</t>
  </si>
  <si>
    <t xml:space="preserve">Contribuição de Terceiros </t>
  </si>
  <si>
    <t>Sub. Total 2.1</t>
  </si>
  <si>
    <t xml:space="preserve">FGTS </t>
  </si>
  <si>
    <t>Sub. Total 2.2</t>
  </si>
  <si>
    <t xml:space="preserve">Pis Sobre a Folha </t>
  </si>
  <si>
    <t>Sub. Total 2.3</t>
  </si>
  <si>
    <t>Sub.Total 2.4</t>
  </si>
  <si>
    <t>Encargos sobre as Férias acrecidas de 1/3</t>
  </si>
  <si>
    <t>Sub.Total 2.5</t>
  </si>
  <si>
    <t xml:space="preserve">Cesta básica </t>
  </si>
  <si>
    <t>Sub. Total 2.6</t>
  </si>
  <si>
    <t>Sub. Total 2.7</t>
  </si>
  <si>
    <t>Sub. Total 2 ( SOMA 2.1,2.2,2.3,2.4,2.5,2.6 e 2.7)</t>
  </si>
  <si>
    <t xml:space="preserve">CUSTOS INDIRETOS </t>
  </si>
  <si>
    <t>DESPESAS COM MATERIAIS DE CONSUMO</t>
  </si>
  <si>
    <t xml:space="preserve">Material de Higiene </t>
  </si>
  <si>
    <t xml:space="preserve">Material de Escritório </t>
  </si>
  <si>
    <t xml:space="preserve"> TOTAL  (1+2+3+4+5+6)</t>
  </si>
  <si>
    <t>RESUMO DO ORÇMENTO DO ÍTEM 3.4</t>
  </si>
  <si>
    <t xml:space="preserve">VALOR </t>
  </si>
  <si>
    <t xml:space="preserve">PESSOA JURÍDICA </t>
  </si>
  <si>
    <t>12 x 36</t>
  </si>
  <si>
    <t>Coordenar a execução dos trabalhos</t>
  </si>
  <si>
    <t>Monitorar os acolhidos dentro da instituição</t>
  </si>
  <si>
    <t>Entrada do acolhido</t>
  </si>
  <si>
    <t>Alimentação</t>
  </si>
  <si>
    <t>Diariamente</t>
  </si>
  <si>
    <t>Higiêne</t>
  </si>
  <si>
    <t xml:space="preserve">Fornecimento de itens de higiene juntamente com orientações de como utilizá-los, bem como ensinando como cuidar de sua higiene pessoal, cuidar de seus objetos pessoais e cuidado com a aparência. </t>
  </si>
  <si>
    <t>Saúde</t>
  </si>
  <si>
    <t>Presidente</t>
  </si>
  <si>
    <t>5 mês</t>
  </si>
  <si>
    <t>T.S.M.</t>
  </si>
  <si>
    <t>Descartáveis</t>
  </si>
  <si>
    <t>Material de Limpeza</t>
  </si>
  <si>
    <t>Serviços de Pessoa Jurídica</t>
  </si>
  <si>
    <t>Água</t>
  </si>
  <si>
    <t>2.b CNPJ: 86.790.268/0001-90</t>
  </si>
  <si>
    <t>PESSOA JURÍDICA</t>
  </si>
  <si>
    <t xml:space="preserve"> 1/3 de Férias</t>
  </si>
  <si>
    <t>Sub. Total 6</t>
  </si>
  <si>
    <t>Material Utensílios Domésticos</t>
  </si>
  <si>
    <t>Acolher, diariamente, moradores de rua</t>
  </si>
  <si>
    <t>individuos</t>
  </si>
  <si>
    <t>refeições</t>
  </si>
  <si>
    <t>TOTAL</t>
  </si>
  <si>
    <t>Descrição do Material – (GENEROS ALIMENTÍCIOS)</t>
  </si>
  <si>
    <t xml:space="preserve">Unidade </t>
  </si>
  <si>
    <t xml:space="preserve">Valor Unitário R$ </t>
  </si>
  <si>
    <t>Valor  total em R$</t>
  </si>
  <si>
    <t>gás</t>
  </si>
  <si>
    <t>Descrição do Material – (Descartáveis)</t>
  </si>
  <si>
    <t>Descrição do Material – (Limpeza)</t>
  </si>
  <si>
    <t>Descrição do Material – (Higiene)</t>
  </si>
  <si>
    <t>Descrição do Material – ( ESCRITÓRIO)</t>
  </si>
  <si>
    <t>Descrição do Material – ( Roupa de Cama/Mesa/Banho)</t>
  </si>
  <si>
    <t>Descrição do Material – ( Utensílios Domésticos)</t>
  </si>
  <si>
    <t>Alimentos em geral</t>
  </si>
  <si>
    <t>Material em geral</t>
  </si>
  <si>
    <t>mes</t>
  </si>
  <si>
    <t xml:space="preserve">MATERIAIS DE CONSUMO NECESSÁRIOS POR MES PARA A REALIZAÇÃO DO PROJETO </t>
  </si>
  <si>
    <t>Contabilidade</t>
  </si>
  <si>
    <t>Assistente Administrativo</t>
  </si>
  <si>
    <t>Férias</t>
  </si>
  <si>
    <t>Valor custo Ago - Set</t>
  </si>
  <si>
    <t>PESSOA  FÎSICA</t>
  </si>
  <si>
    <t>Serviços administrativos</t>
  </si>
  <si>
    <t xml:space="preserve">Descrição do Material – ( Hidraulico/Elétrica/Jardinagem, </t>
  </si>
  <si>
    <t>Horta,Pintura e  Manutenção Predial)</t>
  </si>
  <si>
    <t>Material Roupa de Cama/Mesa/Banho</t>
  </si>
  <si>
    <t>Paulo Birkman</t>
  </si>
  <si>
    <t>Materiais hidráulico</t>
  </si>
  <si>
    <t>Exame Admissional e Demissional</t>
  </si>
  <si>
    <t>Materiais elétricos</t>
  </si>
  <si>
    <t>Material Elétrico</t>
  </si>
  <si>
    <t>BENS PERMANENTES</t>
  </si>
  <si>
    <t>Sub. Total 5</t>
  </si>
  <si>
    <t>Sub. Total 7</t>
  </si>
  <si>
    <t>PESSOA FÍSICA</t>
  </si>
  <si>
    <t>BENS PERMANETES</t>
  </si>
  <si>
    <t>Utensílios diversos</t>
  </si>
  <si>
    <t>Roupa cama/mesa/banho em geral</t>
  </si>
  <si>
    <t>Monitor nournol com adicional noturno</t>
  </si>
  <si>
    <t>Energia Elétrica</t>
  </si>
  <si>
    <t>Pessoa Física</t>
  </si>
  <si>
    <t>Serviços de Pessoa Física</t>
  </si>
  <si>
    <t>CPF</t>
  </si>
  <si>
    <t>Valor previsto (mês)</t>
  </si>
  <si>
    <t>Locação do Imóvel</t>
  </si>
  <si>
    <t>Aluguel do Imóvel</t>
  </si>
  <si>
    <t>Auxiliar de Limpeza</t>
  </si>
  <si>
    <t>Valor previsto ano (12meses)</t>
  </si>
  <si>
    <t>ano (12MESES) R$</t>
  </si>
  <si>
    <t>bujão 13 kgs</t>
  </si>
  <si>
    <t>IPTU</t>
  </si>
  <si>
    <t xml:space="preserve">Maiores de 18 anos </t>
  </si>
  <si>
    <t>Atendimento de primeiros socorros em caso de necessidade. Encaminhamento a postos de saude, pronto Socorro e hospitais, através do SAMU.</t>
  </si>
  <si>
    <t xml:space="preserve">Cuidador noturno, com adicional noturno </t>
  </si>
  <si>
    <t>Responsável pela limpeza do espaço fisíco e preparo das refeições</t>
  </si>
  <si>
    <t>Coordenador</t>
  </si>
  <si>
    <t>Telefone e Internet</t>
  </si>
  <si>
    <t>Internet e Internet</t>
  </si>
  <si>
    <t>Freezer</t>
  </si>
  <si>
    <t>Máquina de Lavar</t>
  </si>
  <si>
    <t>Ventiladores</t>
  </si>
  <si>
    <t>Armário Arquivo</t>
  </si>
  <si>
    <t>Materiais de Pequenos Reparos</t>
  </si>
  <si>
    <t>Material de Pequenos Reparos</t>
  </si>
  <si>
    <t>Gás</t>
  </si>
  <si>
    <t>Gênero Alimentícios</t>
  </si>
  <si>
    <t>Combustível</t>
  </si>
  <si>
    <t>Descrição do Material – ( COMBUSTÍVEL)</t>
  </si>
  <si>
    <t>1.a. Título: Vem Ser</t>
  </si>
  <si>
    <t>1.b. Objeto: Acolher pessoas em situação de rua acima de 18 anos</t>
  </si>
  <si>
    <t>1 . IDENTIFICAÇÃO DO PLANO DE TRABALHO</t>
  </si>
  <si>
    <t>2 - IDENTIFICAÇÃO DO PROPONENTE</t>
  </si>
  <si>
    <t>2.a. OSC: Associação Espírita Beneficente e Educacional Casa do Caminho</t>
  </si>
  <si>
    <t>Anexo II</t>
  </si>
  <si>
    <t xml:space="preserve">II - CRONOGRAMA DE EXECUÇÃO </t>
  </si>
  <si>
    <t xml:space="preserve"> café da manhã, almoço e jantar</t>
  </si>
  <si>
    <t>1. QUADROS DEMONSTRATIVOS DE CALCULOS</t>
  </si>
  <si>
    <t>III</t>
  </si>
  <si>
    <t>5.</t>
  </si>
  <si>
    <t>III / 6.</t>
  </si>
  <si>
    <t>IV.</t>
  </si>
  <si>
    <t xml:space="preserve">2. QUADRO DE DESPESAS TRABALHISTAS em R$ </t>
  </si>
  <si>
    <t>1.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</si>
</sst>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VERDADEIRO&quot;;&quot;VERDADEIRO&quot;;&quot;FALSO&quot;"/>
    <numFmt numFmtId="179" formatCode="[$R$-416]\ #,##0.00;[Red]\-[$R$-416]\ #,##0.00"/>
    <numFmt numFmtId="180" formatCode="0.0%"/>
    <numFmt numFmtId="181" formatCode="_-&quot;R$ &quot;* #,##0.00_-;&quot;-R$ &quot;* #,##0.00_-;_-&quot;R$ &quot;* \-??_-;_-@_-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mmm/yyyy"/>
    <numFmt numFmtId="187" formatCode="[$R$-416]\ #,##0.00;[Red][$R$-416]\ #,##0.00"/>
    <numFmt numFmtId="188" formatCode="[$-416]dddd\,\ d&quot; de &quot;mmmm&quot; de &quot;yyyy"/>
    <numFmt numFmtId="189" formatCode="&quot;R$&quot;\ #,##0.00"/>
    <numFmt numFmtId="190" formatCode="0.000"/>
    <numFmt numFmtId="191" formatCode="0.0"/>
  </numFmts>
  <fonts count="53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52DDF0"/>
        <bgColor indexed="64"/>
      </patternFill>
    </fill>
    <fill>
      <patternFill patternType="solid">
        <fgColor rgb="FF52DDF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1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79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33" borderId="12" xfId="0" applyFont="1" applyFill="1" applyBorder="1" applyAlignment="1">
      <alignment/>
    </xf>
    <xf numFmtId="179" fontId="6" fillId="33" borderId="12" xfId="0" applyNumberFormat="1" applyFont="1" applyFill="1" applyBorder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179" fontId="8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wrapText="1"/>
    </xf>
    <xf numFmtId="10" fontId="13" fillId="0" borderId="12" xfId="0" applyNumberFormat="1" applyFont="1" applyFill="1" applyBorder="1" applyAlignment="1">
      <alignment horizontal="center" wrapText="1"/>
    </xf>
    <xf numFmtId="179" fontId="9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wrapText="1"/>
    </xf>
    <xf numFmtId="10" fontId="15" fillId="0" borderId="12" xfId="0" applyNumberFormat="1" applyFont="1" applyFill="1" applyBorder="1" applyAlignment="1">
      <alignment horizontal="center" wrapText="1"/>
    </xf>
    <xf numFmtId="179" fontId="9" fillId="0" borderId="12" xfId="0" applyNumberFormat="1" applyFont="1" applyBorder="1" applyAlignment="1">
      <alignment horizontal="center"/>
    </xf>
    <xf numFmtId="180" fontId="15" fillId="0" borderId="12" xfId="0" applyNumberFormat="1" applyFont="1" applyFill="1" applyBorder="1" applyAlignment="1">
      <alignment horizontal="center" wrapText="1"/>
    </xf>
    <xf numFmtId="180" fontId="13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/>
    </xf>
    <xf numFmtId="10" fontId="13" fillId="0" borderId="12" xfId="0" applyNumberFormat="1" applyFont="1" applyFill="1" applyBorder="1" applyAlignment="1">
      <alignment horizontal="center"/>
    </xf>
    <xf numFmtId="10" fontId="11" fillId="33" borderId="12" xfId="0" applyNumberFormat="1" applyFont="1" applyFill="1" applyBorder="1" applyAlignment="1">
      <alignment horizontal="center"/>
    </xf>
    <xf numFmtId="179" fontId="8" fillId="33" borderId="12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10" fontId="10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10" fontId="11" fillId="0" borderId="12" xfId="0" applyNumberFormat="1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9" fillId="33" borderId="12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79" fontId="9" fillId="0" borderId="19" xfId="0" applyNumberFormat="1" applyFont="1" applyFill="1" applyBorder="1" applyAlignment="1">
      <alignment horizontal="center"/>
    </xf>
    <xf numFmtId="179" fontId="9" fillId="0" borderId="20" xfId="0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179" fontId="8" fillId="34" borderId="22" xfId="0" applyNumberFormat="1" applyFont="1" applyFill="1" applyBorder="1" applyAlignment="1">
      <alignment horizontal="center"/>
    </xf>
    <xf numFmtId="179" fontId="8" fillId="34" borderId="23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79" fontId="0" fillId="0" borderId="12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179" fontId="6" fillId="33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8" fillId="0" borderId="13" xfId="0" applyFont="1" applyBorder="1" applyAlignment="1">
      <alignment/>
    </xf>
    <xf numFmtId="181" fontId="0" fillId="0" borderId="12" xfId="45" applyFill="1" applyBorder="1" applyAlignment="1" applyProtection="1">
      <alignment/>
      <protection/>
    </xf>
    <xf numFmtId="181" fontId="0" fillId="0" borderId="12" xfId="45" applyFill="1" applyBorder="1" applyAlignment="1" applyProtection="1">
      <alignment horizontal="center"/>
      <protection/>
    </xf>
    <xf numFmtId="0" fontId="6" fillId="35" borderId="12" xfId="0" applyFont="1" applyFill="1" applyBorder="1" applyAlignment="1">
      <alignment horizontal="left"/>
    </xf>
    <xf numFmtId="181" fontId="0" fillId="35" borderId="12" xfId="45" applyFill="1" applyBorder="1" applyAlignment="1" applyProtection="1">
      <alignment/>
      <protection/>
    </xf>
    <xf numFmtId="181" fontId="0" fillId="35" borderId="12" xfId="45" applyFill="1" applyBorder="1" applyAlignment="1" applyProtection="1">
      <alignment horizontal="center"/>
      <protection/>
    </xf>
    <xf numFmtId="0" fontId="6" fillId="35" borderId="12" xfId="0" applyFont="1" applyFill="1" applyBorder="1" applyAlignment="1">
      <alignment/>
    </xf>
    <xf numFmtId="179" fontId="0" fillId="0" borderId="0" xfId="0" applyNumberForma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181" fontId="0" fillId="35" borderId="12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35" borderId="12" xfId="0" applyFont="1" applyFill="1" applyBorder="1" applyAlignment="1">
      <alignment horizontal="justify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3" fillId="33" borderId="25" xfId="0" applyFont="1" applyFill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center"/>
    </xf>
    <xf numFmtId="14" fontId="0" fillId="0" borderId="24" xfId="0" applyNumberFormat="1" applyBorder="1" applyAlignment="1">
      <alignment/>
    </xf>
    <xf numFmtId="14" fontId="0" fillId="0" borderId="12" xfId="0" applyNumberFormat="1" applyBorder="1" applyAlignment="1">
      <alignment/>
    </xf>
    <xf numFmtId="181" fontId="0" fillId="33" borderId="12" xfId="45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181" fontId="0" fillId="0" borderId="26" xfId="45" applyBorder="1" applyAlignment="1">
      <alignment/>
    </xf>
    <xf numFmtId="179" fontId="2" fillId="0" borderId="27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17" fillId="0" borderId="26" xfId="0" applyFont="1" applyBorder="1" applyAlignment="1">
      <alignment horizontal="center"/>
    </xf>
    <xf numFmtId="181" fontId="0" fillId="0" borderId="26" xfId="45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79" fontId="0" fillId="0" borderId="12" xfId="0" applyNumberFormat="1" applyFont="1" applyBorder="1" applyAlignment="1">
      <alignment horizontal="right"/>
    </xf>
    <xf numFmtId="0" fontId="6" fillId="33" borderId="30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179" fontId="6" fillId="33" borderId="30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center"/>
    </xf>
    <xf numFmtId="17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/>
    </xf>
    <xf numFmtId="187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177" fontId="0" fillId="0" borderId="0" xfId="0" applyNumberFormat="1" applyAlignment="1">
      <alignment/>
    </xf>
    <xf numFmtId="179" fontId="9" fillId="0" borderId="0" xfId="0" applyNumberFormat="1" applyFont="1" applyAlignment="1">
      <alignment horizontal="center"/>
    </xf>
    <xf numFmtId="181" fontId="0" fillId="36" borderId="12" xfId="45" applyFill="1" applyBorder="1" applyAlignment="1" applyProtection="1">
      <alignment horizontal="center"/>
      <protection/>
    </xf>
    <xf numFmtId="179" fontId="0" fillId="37" borderId="0" xfId="0" applyNumberFormat="1" applyFill="1" applyBorder="1" applyAlignment="1">
      <alignment horizontal="center"/>
    </xf>
    <xf numFmtId="0" fontId="0" fillId="37" borderId="0" xfId="0" applyFill="1" applyAlignment="1">
      <alignment/>
    </xf>
    <xf numFmtId="0" fontId="0" fillId="36" borderId="12" xfId="0" applyFont="1" applyFill="1" applyBorder="1" applyAlignment="1">
      <alignment/>
    </xf>
    <xf numFmtId="177" fontId="0" fillId="35" borderId="12" xfId="0" applyNumberFormat="1" applyFill="1" applyBorder="1" applyAlignment="1">
      <alignment/>
    </xf>
    <xf numFmtId="187" fontId="9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189" fontId="0" fillId="0" borderId="0" xfId="0" applyNumberFormat="1" applyAlignment="1">
      <alignment/>
    </xf>
    <xf numFmtId="1" fontId="0" fillId="0" borderId="0" xfId="0" applyNumberFormat="1" applyAlignment="1">
      <alignment/>
    </xf>
    <xf numFmtId="10" fontId="9" fillId="0" borderId="0" xfId="0" applyNumberFormat="1" applyFont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6" fillId="33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6" fillId="38" borderId="26" xfId="0" applyFont="1" applyFill="1" applyBorder="1" applyAlignment="1">
      <alignment horizontal="left"/>
    </xf>
    <xf numFmtId="0" fontId="0" fillId="38" borderId="26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189" fontId="0" fillId="0" borderId="26" xfId="0" applyNumberFormat="1" applyFont="1" applyFill="1" applyBorder="1" applyAlignment="1">
      <alignment/>
    </xf>
    <xf numFmtId="0" fontId="6" fillId="39" borderId="26" xfId="0" applyFont="1" applyFill="1" applyBorder="1" applyAlignment="1">
      <alignment horizontal="left"/>
    </xf>
    <xf numFmtId="189" fontId="0" fillId="39" borderId="26" xfId="0" applyNumberFormat="1" applyFont="1" applyFill="1" applyBorder="1" applyAlignment="1">
      <alignment horizontal="right"/>
    </xf>
    <xf numFmtId="0" fontId="6" fillId="40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6" fillId="39" borderId="25" xfId="0" applyFont="1" applyFill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NumberFormat="1" applyFont="1" applyBorder="1" applyAlignment="1">
      <alignment horizontal="center"/>
    </xf>
    <xf numFmtId="179" fontId="0" fillId="0" borderId="26" xfId="0" applyNumberFormat="1" applyFont="1" applyBorder="1" applyAlignment="1">
      <alignment/>
    </xf>
    <xf numFmtId="0" fontId="6" fillId="33" borderId="26" xfId="0" applyFont="1" applyFill="1" applyBorder="1" applyAlignment="1">
      <alignment horizontal="center"/>
    </xf>
    <xf numFmtId="181" fontId="0" fillId="41" borderId="12" xfId="0" applyNumberFormat="1" applyFill="1" applyBorder="1" applyAlignment="1">
      <alignment/>
    </xf>
    <xf numFmtId="0" fontId="0" fillId="0" borderId="35" xfId="0" applyFont="1" applyBorder="1" applyAlignment="1">
      <alignment/>
    </xf>
    <xf numFmtId="179" fontId="0" fillId="37" borderId="12" xfId="0" applyNumberFormat="1" applyFill="1" applyBorder="1" applyAlignment="1">
      <alignment/>
    </xf>
    <xf numFmtId="181" fontId="0" fillId="37" borderId="26" xfId="45" applyFill="1" applyBorder="1" applyAlignment="1">
      <alignment/>
    </xf>
    <xf numFmtId="179" fontId="0" fillId="37" borderId="26" xfId="0" applyNumberFormat="1" applyFill="1" applyBorder="1" applyAlignment="1">
      <alignment/>
    </xf>
    <xf numFmtId="179" fontId="0" fillId="37" borderId="12" xfId="0" applyNumberFormat="1" applyFont="1" applyFill="1" applyBorder="1" applyAlignment="1">
      <alignment horizontal="right"/>
    </xf>
    <xf numFmtId="0" fontId="1" fillId="35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35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189" fontId="2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89" fontId="0" fillId="0" borderId="42" xfId="0" applyNumberFormat="1" applyFont="1" applyBorder="1" applyAlignment="1">
      <alignment horizontal="center"/>
    </xf>
    <xf numFmtId="189" fontId="0" fillId="0" borderId="41" xfId="0" applyNumberFormat="1" applyFont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81" fontId="0" fillId="0" borderId="12" xfId="0" applyNumberFormat="1" applyFill="1" applyBorder="1" applyAlignment="1">
      <alignment/>
    </xf>
    <xf numFmtId="189" fontId="3" fillId="0" borderId="42" xfId="0" applyNumberFormat="1" applyFont="1" applyBorder="1" applyAlignment="1">
      <alignment horizontal="right"/>
    </xf>
    <xf numFmtId="189" fontId="3" fillId="0" borderId="41" xfId="0" applyNumberFormat="1" applyFont="1" applyBorder="1" applyAlignment="1">
      <alignment horizontal="right"/>
    </xf>
    <xf numFmtId="181" fontId="0" fillId="0" borderId="12" xfId="0" applyNumberFormat="1" applyBorder="1" applyAlignment="1">
      <alignment/>
    </xf>
    <xf numFmtId="181" fontId="0" fillId="0" borderId="25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E15" sqref="E15"/>
    </sheetView>
  </sheetViews>
  <sheetFormatPr defaultColWidth="11.421875" defaultRowHeight="12.75"/>
  <cols>
    <col min="1" max="1" width="64.8515625" style="0" customWidth="1"/>
    <col min="2" max="2" width="37.421875" style="0" customWidth="1"/>
    <col min="3" max="3" width="61.28125" style="0" customWidth="1"/>
    <col min="4" max="4" width="23.28125" style="0" customWidth="1"/>
    <col min="5" max="6" width="11.421875" style="0" customWidth="1"/>
    <col min="7" max="7" width="17.140625" style="0" customWidth="1"/>
  </cols>
  <sheetData>
    <row r="1" ht="12.75">
      <c r="C1" s="106" t="s">
        <v>201</v>
      </c>
    </row>
    <row r="2" ht="12.75">
      <c r="A2" t="s">
        <v>198</v>
      </c>
    </row>
    <row r="3" ht="12.75">
      <c r="A3" t="s">
        <v>196</v>
      </c>
    </row>
    <row r="4" ht="12.75">
      <c r="A4" t="s">
        <v>197</v>
      </c>
    </row>
    <row r="6" ht="12.75">
      <c r="A6" t="s">
        <v>199</v>
      </c>
    </row>
    <row r="7" ht="12.75">
      <c r="A7" t="s">
        <v>200</v>
      </c>
    </row>
    <row r="8" ht="12.75">
      <c r="A8" t="s">
        <v>121</v>
      </c>
    </row>
    <row r="10" spans="1:7" ht="42" customHeight="1">
      <c r="A10" s="181" t="s">
        <v>202</v>
      </c>
      <c r="B10" s="181"/>
      <c r="C10" s="181"/>
      <c r="D10" s="181"/>
      <c r="E10" s="181"/>
      <c r="F10" s="181"/>
      <c r="G10" s="181"/>
    </row>
    <row r="11" spans="1:7" ht="21" customHeight="1">
      <c r="A11" s="182" t="s">
        <v>0</v>
      </c>
      <c r="B11" s="182"/>
      <c r="C11" s="182"/>
      <c r="D11" s="182"/>
      <c r="E11" s="182"/>
      <c r="F11" s="182"/>
      <c r="G11" s="182"/>
    </row>
    <row r="12" spans="1:7" ht="12.75">
      <c r="A12" s="1"/>
      <c r="B12" s="2"/>
      <c r="C12" s="2"/>
      <c r="D12" s="2"/>
      <c r="E12" s="2"/>
      <c r="F12" s="2"/>
      <c r="G12" s="3"/>
    </row>
    <row r="13" spans="1:7" ht="27.75" customHeight="1">
      <c r="A13" s="116" t="s">
        <v>1</v>
      </c>
      <c r="B13" s="116" t="s">
        <v>2</v>
      </c>
      <c r="C13" s="116" t="s">
        <v>3</v>
      </c>
      <c r="D13" s="116" t="s">
        <v>4</v>
      </c>
      <c r="E13" s="116" t="s">
        <v>5</v>
      </c>
      <c r="F13" s="4" t="s">
        <v>6</v>
      </c>
      <c r="G13" s="4" t="s">
        <v>7</v>
      </c>
    </row>
    <row r="14" spans="1:7" ht="42" customHeight="1">
      <c r="A14" s="117" t="s">
        <v>126</v>
      </c>
      <c r="B14" s="115" t="s">
        <v>108</v>
      </c>
      <c r="C14" s="115" t="s">
        <v>179</v>
      </c>
      <c r="D14" s="115" t="s">
        <v>127</v>
      </c>
      <c r="E14" s="118">
        <v>20</v>
      </c>
      <c r="F14" s="119">
        <v>44562</v>
      </c>
      <c r="G14" s="120">
        <v>44926</v>
      </c>
    </row>
    <row r="15" spans="1:7" ht="51" customHeight="1">
      <c r="A15" s="115" t="s">
        <v>109</v>
      </c>
      <c r="B15" s="115" t="s">
        <v>110</v>
      </c>
      <c r="C15" s="117" t="s">
        <v>203</v>
      </c>
      <c r="D15" s="115" t="s">
        <v>128</v>
      </c>
      <c r="E15" s="118">
        <v>60</v>
      </c>
      <c r="F15" s="119">
        <v>44562</v>
      </c>
      <c r="G15" s="120">
        <v>44926</v>
      </c>
    </row>
    <row r="16" spans="1:7" ht="51" customHeight="1">
      <c r="A16" s="115" t="s">
        <v>111</v>
      </c>
      <c r="B16" s="115" t="s">
        <v>110</v>
      </c>
      <c r="C16" s="117" t="s">
        <v>112</v>
      </c>
      <c r="D16" s="115" t="s">
        <v>127</v>
      </c>
      <c r="E16" s="118">
        <v>20</v>
      </c>
      <c r="F16" s="119">
        <v>44562</v>
      </c>
      <c r="G16" s="120">
        <v>44926</v>
      </c>
    </row>
    <row r="17" spans="1:7" ht="38.25">
      <c r="A17" s="115" t="s">
        <v>113</v>
      </c>
      <c r="B17" s="115" t="s">
        <v>110</v>
      </c>
      <c r="C17" s="117" t="s">
        <v>180</v>
      </c>
      <c r="D17" s="115" t="s">
        <v>127</v>
      </c>
      <c r="E17" s="118">
        <v>20</v>
      </c>
      <c r="F17" s="119">
        <v>44562</v>
      </c>
      <c r="G17" s="120">
        <v>44926</v>
      </c>
    </row>
    <row r="20" spans="1:7" ht="12.75">
      <c r="A20" s="6"/>
      <c r="B20" s="6"/>
      <c r="C20" s="6"/>
      <c r="D20" s="6"/>
      <c r="E20" s="7"/>
      <c r="F20" s="7"/>
      <c r="G20" s="7"/>
    </row>
    <row r="21" spans="1:7" ht="12.75">
      <c r="A21" s="183" t="s">
        <v>154</v>
      </c>
      <c r="B21" s="183"/>
      <c r="C21" s="183"/>
      <c r="D21" s="183"/>
      <c r="E21" s="7"/>
      <c r="F21" s="7"/>
      <c r="G21" s="7"/>
    </row>
    <row r="22" spans="1:4" ht="12.75">
      <c r="A22" s="184" t="s">
        <v>114</v>
      </c>
      <c r="B22" s="184"/>
      <c r="C22" s="184"/>
      <c r="D22" s="184"/>
    </row>
  </sheetData>
  <sheetProtection selectLockedCells="1" selectUnlockedCells="1"/>
  <mergeCells count="6">
    <mergeCell ref="A10:G10"/>
    <mergeCell ref="A11:G11"/>
    <mergeCell ref="A21:B21"/>
    <mergeCell ref="C21:D21"/>
    <mergeCell ref="A22:B22"/>
    <mergeCell ref="C22:D22"/>
  </mergeCells>
  <printOptions/>
  <pageMargins left="0.9055118110236221" right="0.5905511811023623" top="0.5905511811023623" bottom="0.5118110236220472" header="0.35433070866141736" footer="0.2755905511811024"/>
  <pageSetup firstPageNumber="1" useFirstPageNumber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="83" zoomScaleNormal="83" zoomScalePageLayoutView="0" workbookViewId="0" topLeftCell="B1">
      <selection activeCell="E23" sqref="E23"/>
    </sheetView>
  </sheetViews>
  <sheetFormatPr defaultColWidth="11.421875" defaultRowHeight="12.75"/>
  <cols>
    <col min="1" max="1" width="0.2890625" style="0" customWidth="1"/>
    <col min="2" max="2" width="7.8515625" style="0" customWidth="1"/>
    <col min="3" max="3" width="37.7109375" style="0" customWidth="1"/>
    <col min="4" max="4" width="11.28125" style="0" customWidth="1"/>
    <col min="5" max="5" width="57.28125" style="0" customWidth="1"/>
    <col min="6" max="6" width="20.421875" style="7" customWidth="1"/>
    <col min="7" max="7" width="15.421875" style="0" customWidth="1"/>
    <col min="8" max="8" width="18.140625" style="0" customWidth="1"/>
    <col min="9" max="9" width="20.28125" style="0" customWidth="1"/>
    <col min="10" max="10" width="11.421875" style="0" customWidth="1"/>
    <col min="11" max="11" width="12.140625" style="0" bestFit="1" customWidth="1"/>
    <col min="12" max="12" width="11.421875" style="0" customWidth="1"/>
    <col min="13" max="13" width="21.421875" style="0" customWidth="1"/>
  </cols>
  <sheetData>
    <row r="1" spans="1:9" ht="18" customHeight="1">
      <c r="A1" s="8"/>
      <c r="B1" s="9" t="s">
        <v>205</v>
      </c>
      <c r="C1" s="10" t="s">
        <v>210</v>
      </c>
      <c r="D1" s="11"/>
      <c r="E1" s="11"/>
      <c r="F1" s="12"/>
      <c r="G1" s="11"/>
      <c r="H1" s="11"/>
      <c r="I1" s="13"/>
    </row>
    <row r="2" spans="1:9" ht="27.75" customHeight="1">
      <c r="A2" s="8"/>
      <c r="B2" s="187" t="s">
        <v>204</v>
      </c>
      <c r="C2" s="187"/>
      <c r="D2" s="187"/>
      <c r="E2" s="187"/>
      <c r="F2" s="187"/>
      <c r="G2" s="187"/>
      <c r="H2" s="187"/>
      <c r="I2" s="187"/>
    </row>
    <row r="3" spans="1:9" ht="27.75" customHeight="1">
      <c r="A3" s="8"/>
      <c r="B3" s="187" t="s">
        <v>8</v>
      </c>
      <c r="C3" s="187"/>
      <c r="D3" s="187"/>
      <c r="E3" s="187"/>
      <c r="F3" s="187"/>
      <c r="G3" s="187"/>
      <c r="H3" s="187"/>
      <c r="I3" s="187"/>
    </row>
    <row r="4" spans="1:9" ht="13.5" customHeight="1">
      <c r="A4" s="14"/>
      <c r="B4" s="4" t="s">
        <v>9</v>
      </c>
      <c r="C4" s="4" t="s">
        <v>10</v>
      </c>
      <c r="D4" s="4" t="s">
        <v>11</v>
      </c>
      <c r="E4" s="4" t="s">
        <v>12</v>
      </c>
      <c r="F4" s="15" t="s">
        <v>13</v>
      </c>
      <c r="G4" s="15" t="s">
        <v>14</v>
      </c>
      <c r="H4" s="4" t="s">
        <v>15</v>
      </c>
      <c r="I4" s="15" t="s">
        <v>16</v>
      </c>
    </row>
    <row r="5" spans="1:9" ht="13.5" customHeight="1">
      <c r="A5" s="16"/>
      <c r="B5" s="17"/>
      <c r="C5" s="17"/>
      <c r="D5" s="17"/>
      <c r="E5" s="17"/>
      <c r="F5" s="15" t="s">
        <v>17</v>
      </c>
      <c r="G5" s="15" t="s">
        <v>18</v>
      </c>
      <c r="H5" s="4" t="s">
        <v>19</v>
      </c>
      <c r="I5" s="15"/>
    </row>
    <row r="6" spans="1:9" ht="13.5" customHeight="1">
      <c r="A6" s="14"/>
      <c r="B6" s="4"/>
      <c r="C6" s="4"/>
      <c r="D6" s="4"/>
      <c r="E6" s="4"/>
      <c r="F6" s="15" t="s">
        <v>20</v>
      </c>
      <c r="G6" s="15"/>
      <c r="H6" s="4"/>
      <c r="I6" s="15"/>
    </row>
    <row r="7" spans="1:11" ht="25.5" customHeight="1">
      <c r="A7" s="18"/>
      <c r="B7" s="19">
        <v>1</v>
      </c>
      <c r="C7" s="20" t="s">
        <v>183</v>
      </c>
      <c r="D7" s="21">
        <v>1</v>
      </c>
      <c r="E7" s="20" t="s">
        <v>106</v>
      </c>
      <c r="F7" s="21">
        <v>40</v>
      </c>
      <c r="G7" s="21">
        <f>F7*4</f>
        <v>160</v>
      </c>
      <c r="H7" s="22">
        <f>I7/G7</f>
        <v>29.375</v>
      </c>
      <c r="I7" s="22">
        <v>4700</v>
      </c>
      <c r="K7" s="153"/>
    </row>
    <row r="8" spans="1:11" ht="25.5" customHeight="1">
      <c r="A8" s="23"/>
      <c r="B8" s="21">
        <v>2</v>
      </c>
      <c r="C8" s="114" t="s">
        <v>181</v>
      </c>
      <c r="D8" s="21">
        <v>4</v>
      </c>
      <c r="E8" s="20" t="s">
        <v>107</v>
      </c>
      <c r="F8" s="21" t="s">
        <v>105</v>
      </c>
      <c r="G8" s="21">
        <v>180</v>
      </c>
      <c r="H8" s="22">
        <f>+I8/G8</f>
        <v>42</v>
      </c>
      <c r="I8" s="22">
        <f>1890*4</f>
        <v>7560</v>
      </c>
      <c r="J8" s="154"/>
      <c r="K8" s="153"/>
    </row>
    <row r="9" spans="1:11" ht="25.5" customHeight="1">
      <c r="A9" s="23"/>
      <c r="B9" s="130">
        <v>3</v>
      </c>
      <c r="C9" s="114" t="s">
        <v>146</v>
      </c>
      <c r="D9" s="126">
        <v>1</v>
      </c>
      <c r="E9" s="114" t="s">
        <v>150</v>
      </c>
      <c r="F9" s="21">
        <v>20</v>
      </c>
      <c r="G9" s="21">
        <v>80</v>
      </c>
      <c r="H9" s="22">
        <f>+I9/G9</f>
        <v>6.25</v>
      </c>
      <c r="I9" s="22">
        <v>500</v>
      </c>
      <c r="K9" s="153"/>
    </row>
    <row r="10" spans="1:11" ht="25.5" customHeight="1">
      <c r="A10" s="23"/>
      <c r="B10" s="130">
        <v>4</v>
      </c>
      <c r="C10" s="132" t="s">
        <v>174</v>
      </c>
      <c r="D10" s="131">
        <v>2</v>
      </c>
      <c r="E10" s="132" t="s">
        <v>182</v>
      </c>
      <c r="F10" s="113" t="s">
        <v>105</v>
      </c>
      <c r="G10" s="21">
        <v>180</v>
      </c>
      <c r="H10" s="22">
        <f>+I10/G10</f>
        <v>16.555555555555557</v>
      </c>
      <c r="I10" s="22">
        <f>1490*2</f>
        <v>2980</v>
      </c>
      <c r="K10" s="153"/>
    </row>
    <row r="11" spans="1:11" ht="25.5" customHeight="1">
      <c r="A11" s="25"/>
      <c r="B11" s="25"/>
      <c r="C11" s="23" t="s">
        <v>129</v>
      </c>
      <c r="D11" s="143">
        <f>D7+D8+D9+D10</f>
        <v>8</v>
      </c>
      <c r="E11" s="25"/>
      <c r="F11" s="15" t="s">
        <v>21</v>
      </c>
      <c r="G11" s="26"/>
      <c r="H11" s="27"/>
      <c r="I11" s="27">
        <f>I7+I8+I9+I10</f>
        <v>15740</v>
      </c>
      <c r="K11" s="153"/>
    </row>
    <row r="12" ht="12.75">
      <c r="K12" s="153"/>
    </row>
    <row r="14" ht="12.75">
      <c r="K14" s="153"/>
    </row>
    <row r="15" ht="12.75">
      <c r="K15" s="153"/>
    </row>
    <row r="16" ht="12.75">
      <c r="K16" s="153"/>
    </row>
    <row r="18" spans="5:8" ht="12.75">
      <c r="E18" s="183" t="s">
        <v>154</v>
      </c>
      <c r="F18" s="183"/>
      <c r="G18" s="183"/>
      <c r="H18" s="183"/>
    </row>
    <row r="19" spans="5:8" ht="12.75">
      <c r="E19" s="184" t="s">
        <v>114</v>
      </c>
      <c r="F19" s="184"/>
      <c r="G19" s="184"/>
      <c r="H19" s="184"/>
    </row>
    <row r="24" spans="3:6" ht="12.75">
      <c r="C24" s="185"/>
      <c r="D24" s="185"/>
      <c r="E24" s="185"/>
      <c r="F24" s="185"/>
    </row>
    <row r="25" spans="3:6" ht="12.75">
      <c r="C25" s="186"/>
      <c r="D25" s="186"/>
      <c r="E25" s="186"/>
      <c r="F25" s="186"/>
    </row>
    <row r="26" spans="3:6" ht="12.75">
      <c r="C26" s="186"/>
      <c r="D26" s="186"/>
      <c r="E26" s="186"/>
      <c r="F26" s="186"/>
    </row>
    <row r="27" spans="3:6" ht="12.75">
      <c r="C27" s="186"/>
      <c r="D27" s="186"/>
      <c r="E27" s="186"/>
      <c r="F27" s="186"/>
    </row>
    <row r="28" spans="3:6" ht="12.75">
      <c r="C28" s="186"/>
      <c r="D28" s="186"/>
      <c r="E28" s="186"/>
      <c r="F28" s="186"/>
    </row>
  </sheetData>
  <sheetProtection selectLockedCells="1" selectUnlockedCells="1"/>
  <mergeCells count="7">
    <mergeCell ref="C24:F28"/>
    <mergeCell ref="B2:I2"/>
    <mergeCell ref="B3:I3"/>
    <mergeCell ref="E18:F18"/>
    <mergeCell ref="E19:F19"/>
    <mergeCell ref="G18:H18"/>
    <mergeCell ref="G19:H19"/>
  </mergeCells>
  <printOptions/>
  <pageMargins left="0.8267716535433072" right="0.3937007874015748" top="0.7480314960629921" bottom="0.5118110236220472" header="0.35433070866141736" footer="0.2755905511811024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80" zoomScaleNormal="80" zoomScalePageLayoutView="0" workbookViewId="0" topLeftCell="A1">
      <pane xSplit="2" ySplit="4" topLeftCell="C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4" sqref="G64"/>
    </sheetView>
  </sheetViews>
  <sheetFormatPr defaultColWidth="11.421875" defaultRowHeight="12.75"/>
  <cols>
    <col min="1" max="1" width="49.00390625" style="29" customWidth="1"/>
    <col min="2" max="2" width="10.140625" style="30" customWidth="1"/>
    <col min="3" max="3" width="14.421875" style="31" customWidth="1"/>
    <col min="4" max="4" width="14.8515625" style="31" customWidth="1"/>
    <col min="5" max="5" width="14.421875" style="31" customWidth="1"/>
    <col min="6" max="6" width="15.00390625" style="31" customWidth="1"/>
    <col min="7" max="7" width="14.7109375" style="31" customWidth="1"/>
    <col min="8" max="8" width="15.00390625" style="31" customWidth="1"/>
    <col min="9" max="9" width="14.421875" style="31" bestFit="1" customWidth="1"/>
    <col min="10" max="13" width="15.00390625" style="31" customWidth="1"/>
    <col min="14" max="14" width="15.140625" style="31" bestFit="1" customWidth="1"/>
    <col min="15" max="15" width="15.8515625" style="31" customWidth="1"/>
    <col min="16" max="16" width="11.7109375" style="0" bestFit="1" customWidth="1"/>
  </cols>
  <sheetData>
    <row r="1" spans="1:15" ht="9" customHeight="1">
      <c r="A1" s="32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4.75" customHeight="1">
      <c r="A2" s="35" t="s">
        <v>205</v>
      </c>
      <c r="B2" s="36" t="s">
        <v>22</v>
      </c>
      <c r="C2" s="37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7.75" customHeight="1">
      <c r="A3" s="188" t="s">
        <v>209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25.5" customHeight="1">
      <c r="A4" s="39" t="s">
        <v>23</v>
      </c>
      <c r="B4" s="40" t="s">
        <v>24</v>
      </c>
      <c r="C4" s="39" t="s">
        <v>25</v>
      </c>
      <c r="D4" s="39" t="s">
        <v>26</v>
      </c>
      <c r="E4" s="39" t="s">
        <v>27</v>
      </c>
      <c r="F4" s="39" t="s">
        <v>28</v>
      </c>
      <c r="G4" s="39" t="s">
        <v>115</v>
      </c>
      <c r="H4" s="39" t="s">
        <v>29</v>
      </c>
      <c r="I4" s="39" t="s">
        <v>30</v>
      </c>
      <c r="J4" s="39" t="s">
        <v>31</v>
      </c>
      <c r="K4" s="39" t="s">
        <v>32</v>
      </c>
      <c r="L4" s="39" t="s">
        <v>33</v>
      </c>
      <c r="M4" s="39" t="s">
        <v>34</v>
      </c>
      <c r="N4" s="39" t="s">
        <v>35</v>
      </c>
      <c r="O4" s="39" t="s">
        <v>36</v>
      </c>
    </row>
    <row r="5" spans="1:15" ht="25.5" customHeight="1">
      <c r="A5" s="188" t="s">
        <v>37</v>
      </c>
      <c r="B5" s="188"/>
      <c r="C5" s="41" t="s">
        <v>116</v>
      </c>
      <c r="D5" s="41" t="s">
        <v>38</v>
      </c>
      <c r="E5" s="41" t="s">
        <v>38</v>
      </c>
      <c r="F5" s="41" t="s">
        <v>38</v>
      </c>
      <c r="G5" s="41" t="s">
        <v>38</v>
      </c>
      <c r="H5" s="41" t="s">
        <v>38</v>
      </c>
      <c r="I5" s="41" t="s">
        <v>38</v>
      </c>
      <c r="J5" s="41" t="s">
        <v>38</v>
      </c>
      <c r="K5" s="41" t="s">
        <v>38</v>
      </c>
      <c r="L5" s="41" t="s">
        <v>38</v>
      </c>
      <c r="M5" s="41" t="s">
        <v>38</v>
      </c>
      <c r="N5" s="41" t="s">
        <v>38</v>
      </c>
      <c r="O5" s="39"/>
    </row>
    <row r="6" spans="1:15" ht="25.5" customHeight="1">
      <c r="A6" s="38"/>
      <c r="B6" s="42"/>
      <c r="C6" s="43">
        <f>'Equipe de Pessoal 3.1'!I11</f>
        <v>15740</v>
      </c>
      <c r="D6" s="43">
        <f>C6</f>
        <v>15740</v>
      </c>
      <c r="E6" s="43">
        <v>16146</v>
      </c>
      <c r="F6" s="43">
        <f aca="true" t="shared" si="0" ref="F6:N6">E6</f>
        <v>16146</v>
      </c>
      <c r="G6" s="43">
        <f t="shared" si="0"/>
        <v>16146</v>
      </c>
      <c r="H6" s="43">
        <f t="shared" si="0"/>
        <v>16146</v>
      </c>
      <c r="I6" s="43">
        <f t="shared" si="0"/>
        <v>16146</v>
      </c>
      <c r="J6" s="43">
        <f t="shared" si="0"/>
        <v>16146</v>
      </c>
      <c r="K6" s="43">
        <f t="shared" si="0"/>
        <v>16146</v>
      </c>
      <c r="L6" s="43">
        <f t="shared" si="0"/>
        <v>16146</v>
      </c>
      <c r="M6" s="43">
        <f t="shared" si="0"/>
        <v>16146</v>
      </c>
      <c r="N6" s="43">
        <f t="shared" si="0"/>
        <v>16146</v>
      </c>
      <c r="O6" s="43">
        <f>SUM(C6:N6)</f>
        <v>192940</v>
      </c>
    </row>
    <row r="7" spans="1:15" ht="27" customHeight="1">
      <c r="A7" s="44" t="s">
        <v>39</v>
      </c>
      <c r="B7" s="45">
        <v>0.2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3">
        <f>SUM(C7:N7)</f>
        <v>0</v>
      </c>
    </row>
    <row r="8" spans="1:15" s="13" customFormat="1" ht="27" customHeight="1">
      <c r="A8" s="44" t="s">
        <v>40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5" customHeight="1">
      <c r="A9" s="47" t="s">
        <v>41</v>
      </c>
      <c r="B9" s="48">
        <f>2.5/100</f>
        <v>0.025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aca="true" t="shared" si="1" ref="O9:O17">SUM(C9:N9)</f>
        <v>0</v>
      </c>
    </row>
    <row r="10" spans="1:15" ht="15" customHeight="1">
      <c r="A10" s="47" t="s">
        <v>42</v>
      </c>
      <c r="B10" s="48">
        <f>1.5/100</f>
        <v>0.015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1"/>
        <v>0</v>
      </c>
    </row>
    <row r="11" spans="1:15" ht="15" customHeight="1">
      <c r="A11" s="47" t="s">
        <v>43</v>
      </c>
      <c r="B11" s="48">
        <v>0.01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1"/>
        <v>0</v>
      </c>
    </row>
    <row r="12" spans="1:15" ht="15" customHeight="1">
      <c r="A12" s="47" t="s">
        <v>44</v>
      </c>
      <c r="B12" s="48">
        <f>0.6/100</f>
        <v>0.006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1"/>
        <v>0</v>
      </c>
    </row>
    <row r="13" spans="1:15" ht="15" customHeight="1">
      <c r="A13" s="47" t="s">
        <v>45</v>
      </c>
      <c r="B13" s="50">
        <v>0.002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1"/>
        <v>0</v>
      </c>
    </row>
    <row r="14" spans="1:15" ht="12.75">
      <c r="A14" s="47" t="s">
        <v>46</v>
      </c>
      <c r="B14" s="50">
        <v>0.02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 t="shared" si="1"/>
        <v>0</v>
      </c>
    </row>
    <row r="15" spans="1:15" ht="21" customHeight="1">
      <c r="A15" s="44" t="s">
        <v>47</v>
      </c>
      <c r="B15" s="51">
        <f>B9+B10+B11+B12+B13+B14</f>
        <v>0.078</v>
      </c>
      <c r="C15" s="46">
        <f aca="true" t="shared" si="2" ref="C15:N15">SUM(C9:C14)</f>
        <v>0</v>
      </c>
      <c r="D15" s="46">
        <f t="shared" si="2"/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  <c r="I15" s="46">
        <f t="shared" si="2"/>
        <v>0</v>
      </c>
      <c r="J15" s="46">
        <f t="shared" si="2"/>
        <v>0</v>
      </c>
      <c r="K15" s="46">
        <f t="shared" si="2"/>
        <v>0</v>
      </c>
      <c r="L15" s="46">
        <f t="shared" si="2"/>
        <v>0</v>
      </c>
      <c r="M15" s="46">
        <f t="shared" si="2"/>
        <v>0</v>
      </c>
      <c r="N15" s="46">
        <f t="shared" si="2"/>
        <v>0</v>
      </c>
      <c r="O15" s="46">
        <f t="shared" si="1"/>
        <v>0</v>
      </c>
    </row>
    <row r="16" spans="1:18" ht="15" customHeight="1">
      <c r="A16" s="52" t="s">
        <v>48</v>
      </c>
      <c r="B16" s="53">
        <f>8/100</f>
        <v>0.08</v>
      </c>
      <c r="C16" s="46">
        <f>C6*8/100</f>
        <v>1259.2</v>
      </c>
      <c r="D16" s="46">
        <f aca="true" t="shared" si="3" ref="D16:N16">D6*$B$16</f>
        <v>1259.2</v>
      </c>
      <c r="E16" s="46">
        <f t="shared" si="3"/>
        <v>1291.68</v>
      </c>
      <c r="F16" s="46">
        <f t="shared" si="3"/>
        <v>1291.68</v>
      </c>
      <c r="G16" s="46">
        <f t="shared" si="3"/>
        <v>1291.68</v>
      </c>
      <c r="H16" s="46">
        <f t="shared" si="3"/>
        <v>1291.68</v>
      </c>
      <c r="I16" s="46">
        <f t="shared" si="3"/>
        <v>1291.68</v>
      </c>
      <c r="J16" s="46">
        <f t="shared" si="3"/>
        <v>1291.68</v>
      </c>
      <c r="K16" s="46">
        <f t="shared" si="3"/>
        <v>1291.68</v>
      </c>
      <c r="L16" s="46">
        <f t="shared" si="3"/>
        <v>1291.68</v>
      </c>
      <c r="M16" s="46">
        <f t="shared" si="3"/>
        <v>1291.68</v>
      </c>
      <c r="N16" s="46">
        <f t="shared" si="3"/>
        <v>1291.68</v>
      </c>
      <c r="O16" s="46">
        <f t="shared" si="1"/>
        <v>15435.200000000003</v>
      </c>
      <c r="R16" s="24"/>
    </row>
    <row r="17" spans="1:15" ht="18" customHeight="1">
      <c r="A17" s="39" t="s">
        <v>49</v>
      </c>
      <c r="B17" s="54">
        <f>B7+B15+B16</f>
        <v>0.35800000000000004</v>
      </c>
      <c r="C17" s="55">
        <f aca="true" t="shared" si="4" ref="C17:N17">C6+C7+C15+C16</f>
        <v>16999.2</v>
      </c>
      <c r="D17" s="55">
        <f>SUM(D6:D16)</f>
        <v>16999.2</v>
      </c>
      <c r="E17" s="55">
        <f t="shared" si="4"/>
        <v>17437.68</v>
      </c>
      <c r="F17" s="55">
        <f t="shared" si="4"/>
        <v>17437.68</v>
      </c>
      <c r="G17" s="55">
        <f t="shared" si="4"/>
        <v>17437.68</v>
      </c>
      <c r="H17" s="55">
        <f t="shared" si="4"/>
        <v>17437.68</v>
      </c>
      <c r="I17" s="55">
        <f t="shared" si="4"/>
        <v>17437.68</v>
      </c>
      <c r="J17" s="55">
        <f t="shared" si="4"/>
        <v>17437.68</v>
      </c>
      <c r="K17" s="55">
        <f t="shared" si="4"/>
        <v>17437.68</v>
      </c>
      <c r="L17" s="55">
        <f t="shared" si="4"/>
        <v>17437.68</v>
      </c>
      <c r="M17" s="55">
        <f t="shared" si="4"/>
        <v>17437.68</v>
      </c>
      <c r="N17" s="55">
        <f t="shared" si="4"/>
        <v>17437.68</v>
      </c>
      <c r="O17" s="55">
        <f t="shared" si="1"/>
        <v>208375.19999999995</v>
      </c>
    </row>
    <row r="18" spans="1:15" ht="9" customHeight="1">
      <c r="A18" s="56"/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</row>
    <row r="19" spans="1:15" ht="27" customHeight="1">
      <c r="A19" s="59" t="s">
        <v>50</v>
      </c>
      <c r="B19" s="60">
        <v>0.01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aca="true" t="shared" si="5" ref="O19:O24">SUM(C19:N19)</f>
        <v>0</v>
      </c>
    </row>
    <row r="20" spans="1:15" ht="15" customHeight="1">
      <c r="A20" s="61" t="s">
        <v>51</v>
      </c>
      <c r="B20" s="62" t="s">
        <v>52</v>
      </c>
      <c r="C20" s="49">
        <f aca="true" t="shared" si="6" ref="C20:N20">C6/12</f>
        <v>1311.6666666666667</v>
      </c>
      <c r="D20" s="49">
        <f t="shared" si="6"/>
        <v>1311.6666666666667</v>
      </c>
      <c r="E20" s="49">
        <f t="shared" si="6"/>
        <v>1345.5</v>
      </c>
      <c r="F20" s="49">
        <f t="shared" si="6"/>
        <v>1345.5</v>
      </c>
      <c r="G20" s="49">
        <f t="shared" si="6"/>
        <v>1345.5</v>
      </c>
      <c r="H20" s="49">
        <f t="shared" si="6"/>
        <v>1345.5</v>
      </c>
      <c r="I20" s="49">
        <f t="shared" si="6"/>
        <v>1345.5</v>
      </c>
      <c r="J20" s="49">
        <f t="shared" si="6"/>
        <v>1345.5</v>
      </c>
      <c r="K20" s="49">
        <f t="shared" si="6"/>
        <v>1345.5</v>
      </c>
      <c r="L20" s="49">
        <f t="shared" si="6"/>
        <v>1345.5</v>
      </c>
      <c r="M20" s="49">
        <f t="shared" si="6"/>
        <v>1345.5</v>
      </c>
      <c r="N20" s="49">
        <f t="shared" si="6"/>
        <v>1345.5</v>
      </c>
      <c r="O20" s="46">
        <f t="shared" si="5"/>
        <v>16078.333333333334</v>
      </c>
    </row>
    <row r="21" spans="1:15" ht="15" customHeight="1">
      <c r="A21" s="61" t="s">
        <v>53</v>
      </c>
      <c r="B21" s="63">
        <v>0.08</v>
      </c>
      <c r="C21" s="49">
        <f>C20*$B$21</f>
        <v>104.93333333333334</v>
      </c>
      <c r="D21" s="49">
        <f aca="true" t="shared" si="7" ref="D21:N21">D20*$B$21</f>
        <v>104.93333333333334</v>
      </c>
      <c r="E21" s="49">
        <f t="shared" si="7"/>
        <v>107.64</v>
      </c>
      <c r="F21" s="49">
        <f t="shared" si="7"/>
        <v>107.64</v>
      </c>
      <c r="G21" s="49">
        <f t="shared" si="7"/>
        <v>107.64</v>
      </c>
      <c r="H21" s="49">
        <f t="shared" si="7"/>
        <v>107.64</v>
      </c>
      <c r="I21" s="49">
        <f t="shared" si="7"/>
        <v>107.64</v>
      </c>
      <c r="J21" s="49">
        <f t="shared" si="7"/>
        <v>107.64</v>
      </c>
      <c r="K21" s="49">
        <f t="shared" si="7"/>
        <v>107.64</v>
      </c>
      <c r="L21" s="49">
        <f t="shared" si="7"/>
        <v>107.64</v>
      </c>
      <c r="M21" s="49">
        <f t="shared" si="7"/>
        <v>107.64</v>
      </c>
      <c r="N21" s="49">
        <f t="shared" si="7"/>
        <v>107.64</v>
      </c>
      <c r="O21" s="46">
        <f>SUM(C21:N21)</f>
        <v>1286.2666666666669</v>
      </c>
    </row>
    <row r="22" spans="1:15" ht="15" customHeight="1">
      <c r="A22" s="61" t="s">
        <v>54</v>
      </c>
      <c r="B22" s="62" t="s">
        <v>52</v>
      </c>
      <c r="C22" s="49">
        <f>C6/12</f>
        <v>1311.6666666666667</v>
      </c>
      <c r="D22" s="49">
        <f aca="true" t="shared" si="8" ref="D22:N22">D6/12</f>
        <v>1311.6666666666667</v>
      </c>
      <c r="E22" s="49">
        <f t="shared" si="8"/>
        <v>1345.5</v>
      </c>
      <c r="F22" s="49">
        <f t="shared" si="8"/>
        <v>1345.5</v>
      </c>
      <c r="G22" s="49">
        <f t="shared" si="8"/>
        <v>1345.5</v>
      </c>
      <c r="H22" s="49">
        <f t="shared" si="8"/>
        <v>1345.5</v>
      </c>
      <c r="I22" s="49">
        <f t="shared" si="8"/>
        <v>1345.5</v>
      </c>
      <c r="J22" s="49">
        <f t="shared" si="8"/>
        <v>1345.5</v>
      </c>
      <c r="K22" s="49">
        <f t="shared" si="8"/>
        <v>1345.5</v>
      </c>
      <c r="L22" s="49">
        <f t="shared" si="8"/>
        <v>1345.5</v>
      </c>
      <c r="M22" s="49">
        <f t="shared" si="8"/>
        <v>1345.5</v>
      </c>
      <c r="N22" s="49">
        <f t="shared" si="8"/>
        <v>1345.5</v>
      </c>
      <c r="O22" s="46">
        <f t="shared" si="5"/>
        <v>16078.333333333334</v>
      </c>
    </row>
    <row r="23" spans="1:15" ht="15" customHeight="1">
      <c r="A23" s="61" t="s">
        <v>55</v>
      </c>
      <c r="B23" s="64"/>
      <c r="C23" s="49">
        <f aca="true" t="shared" si="9" ref="C23:N23">C22/3</f>
        <v>437.22222222222223</v>
      </c>
      <c r="D23" s="49">
        <f t="shared" si="9"/>
        <v>437.22222222222223</v>
      </c>
      <c r="E23" s="49">
        <f t="shared" si="9"/>
        <v>448.5</v>
      </c>
      <c r="F23" s="49">
        <f t="shared" si="9"/>
        <v>448.5</v>
      </c>
      <c r="G23" s="49">
        <f t="shared" si="9"/>
        <v>448.5</v>
      </c>
      <c r="H23" s="49">
        <f t="shared" si="9"/>
        <v>448.5</v>
      </c>
      <c r="I23" s="49">
        <f t="shared" si="9"/>
        <v>448.5</v>
      </c>
      <c r="J23" s="49">
        <f t="shared" si="9"/>
        <v>448.5</v>
      </c>
      <c r="K23" s="49">
        <f t="shared" si="9"/>
        <v>448.5</v>
      </c>
      <c r="L23" s="49">
        <f t="shared" si="9"/>
        <v>448.5</v>
      </c>
      <c r="M23" s="49">
        <f t="shared" si="9"/>
        <v>448.5</v>
      </c>
      <c r="N23" s="49">
        <f t="shared" si="9"/>
        <v>448.5</v>
      </c>
      <c r="O23" s="46">
        <f t="shared" si="5"/>
        <v>5359.444444444444</v>
      </c>
    </row>
    <row r="24" spans="1:15" ht="15" customHeight="1">
      <c r="A24" s="61" t="s">
        <v>56</v>
      </c>
      <c r="B24" s="65">
        <v>0.08</v>
      </c>
      <c r="C24" s="49">
        <f aca="true" t="shared" si="10" ref="C24:N24">(C22+C23)*$B$24</f>
        <v>139.91111111111113</v>
      </c>
      <c r="D24" s="49">
        <f t="shared" si="10"/>
        <v>139.91111111111113</v>
      </c>
      <c r="E24" s="49">
        <f t="shared" si="10"/>
        <v>143.52</v>
      </c>
      <c r="F24" s="49">
        <f t="shared" si="10"/>
        <v>143.52</v>
      </c>
      <c r="G24" s="49">
        <f t="shared" si="10"/>
        <v>143.52</v>
      </c>
      <c r="H24" s="49">
        <f t="shared" si="10"/>
        <v>143.52</v>
      </c>
      <c r="I24" s="49">
        <f t="shared" si="10"/>
        <v>143.52</v>
      </c>
      <c r="J24" s="49">
        <f t="shared" si="10"/>
        <v>143.52</v>
      </c>
      <c r="K24" s="49">
        <f t="shared" si="10"/>
        <v>143.52</v>
      </c>
      <c r="L24" s="49">
        <f t="shared" si="10"/>
        <v>143.52</v>
      </c>
      <c r="M24" s="49">
        <f t="shared" si="10"/>
        <v>143.52</v>
      </c>
      <c r="N24" s="49">
        <f t="shared" si="10"/>
        <v>143.52</v>
      </c>
      <c r="O24" s="46">
        <f t="shared" si="5"/>
        <v>1715.0222222222221</v>
      </c>
    </row>
    <row r="25" spans="1:16" ht="18" customHeight="1">
      <c r="A25" s="39" t="s">
        <v>57</v>
      </c>
      <c r="B25" s="40"/>
      <c r="C25" s="55">
        <f>SUM(C19:C24)</f>
        <v>3305.4</v>
      </c>
      <c r="D25" s="55">
        <f aca="true" t="shared" si="11" ref="D25:N25">SUM(D19:D24)</f>
        <v>3305.4</v>
      </c>
      <c r="E25" s="55">
        <f t="shared" si="11"/>
        <v>3390.6600000000003</v>
      </c>
      <c r="F25" s="55">
        <f t="shared" si="11"/>
        <v>3390.6600000000003</v>
      </c>
      <c r="G25" s="55">
        <f t="shared" si="11"/>
        <v>3390.6600000000003</v>
      </c>
      <c r="H25" s="55">
        <f t="shared" si="11"/>
        <v>3390.6600000000003</v>
      </c>
      <c r="I25" s="55">
        <f t="shared" si="11"/>
        <v>3390.6600000000003</v>
      </c>
      <c r="J25" s="55">
        <f t="shared" si="11"/>
        <v>3390.6600000000003</v>
      </c>
      <c r="K25" s="55">
        <f t="shared" si="11"/>
        <v>3390.6600000000003</v>
      </c>
      <c r="L25" s="55">
        <f t="shared" si="11"/>
        <v>3390.6600000000003</v>
      </c>
      <c r="M25" s="55">
        <f t="shared" si="11"/>
        <v>3390.6600000000003</v>
      </c>
      <c r="N25" s="55">
        <f t="shared" si="11"/>
        <v>3390.6600000000003</v>
      </c>
      <c r="O25" s="55">
        <f>SUM(C25:N25)</f>
        <v>40517.40000000001</v>
      </c>
      <c r="P25" s="142"/>
    </row>
    <row r="26" spans="1:15" s="13" customFormat="1" ht="9.75" customHeight="1">
      <c r="A26" s="66"/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ht="15" customHeight="1">
      <c r="A27" s="61" t="s">
        <v>58</v>
      </c>
      <c r="B27" s="62">
        <v>8</v>
      </c>
      <c r="C27" s="49">
        <v>1000</v>
      </c>
      <c r="D27" s="49">
        <f>C27</f>
        <v>1000</v>
      </c>
      <c r="E27" s="49">
        <f aca="true" t="shared" si="12" ref="E27:N28">D27</f>
        <v>1000</v>
      </c>
      <c r="F27" s="49">
        <f t="shared" si="12"/>
        <v>1000</v>
      </c>
      <c r="G27" s="49">
        <f t="shared" si="12"/>
        <v>1000</v>
      </c>
      <c r="H27" s="49">
        <f t="shared" si="12"/>
        <v>1000</v>
      </c>
      <c r="I27" s="49">
        <f t="shared" si="12"/>
        <v>1000</v>
      </c>
      <c r="J27" s="49">
        <f t="shared" si="12"/>
        <v>1000</v>
      </c>
      <c r="K27" s="49">
        <f t="shared" si="12"/>
        <v>1000</v>
      </c>
      <c r="L27" s="49">
        <f t="shared" si="12"/>
        <v>1000</v>
      </c>
      <c r="M27" s="49">
        <f t="shared" si="12"/>
        <v>1000</v>
      </c>
      <c r="N27" s="49">
        <f t="shared" si="12"/>
        <v>1000</v>
      </c>
      <c r="O27" s="46">
        <f>SUM(C27:N27)</f>
        <v>12000</v>
      </c>
    </row>
    <row r="28" spans="1:15" ht="15" customHeight="1">
      <c r="A28" s="61" t="s">
        <v>59</v>
      </c>
      <c r="B28" s="62">
        <v>8</v>
      </c>
      <c r="C28" s="49">
        <v>2000</v>
      </c>
      <c r="D28" s="49">
        <f>C28</f>
        <v>2000</v>
      </c>
      <c r="E28" s="49">
        <f t="shared" si="12"/>
        <v>2000</v>
      </c>
      <c r="F28" s="49">
        <f t="shared" si="12"/>
        <v>2000</v>
      </c>
      <c r="G28" s="49">
        <f t="shared" si="12"/>
        <v>2000</v>
      </c>
      <c r="H28" s="49">
        <f t="shared" si="12"/>
        <v>2000</v>
      </c>
      <c r="I28" s="49">
        <f t="shared" si="12"/>
        <v>2000</v>
      </c>
      <c r="J28" s="49">
        <f t="shared" si="12"/>
        <v>2000</v>
      </c>
      <c r="K28" s="49">
        <f t="shared" si="12"/>
        <v>2000</v>
      </c>
      <c r="L28" s="49">
        <f t="shared" si="12"/>
        <v>2000</v>
      </c>
      <c r="M28" s="49">
        <f t="shared" si="12"/>
        <v>2000</v>
      </c>
      <c r="N28" s="49">
        <f t="shared" si="12"/>
        <v>2000</v>
      </c>
      <c r="O28" s="46">
        <f>SUM(C28:N28)</f>
        <v>24000</v>
      </c>
    </row>
    <row r="29" spans="1:15" ht="18" customHeight="1">
      <c r="A29" s="39" t="s">
        <v>60</v>
      </c>
      <c r="B29" s="69"/>
      <c r="C29" s="55">
        <f aca="true" t="shared" si="13" ref="C29:N29">SUM(C27:C28)</f>
        <v>3000</v>
      </c>
      <c r="D29" s="55">
        <f t="shared" si="13"/>
        <v>3000</v>
      </c>
      <c r="E29" s="55">
        <f t="shared" si="13"/>
        <v>3000</v>
      </c>
      <c r="F29" s="55">
        <f t="shared" si="13"/>
        <v>3000</v>
      </c>
      <c r="G29" s="55">
        <f t="shared" si="13"/>
        <v>3000</v>
      </c>
      <c r="H29" s="55">
        <f t="shared" si="13"/>
        <v>3000</v>
      </c>
      <c r="I29" s="55">
        <f t="shared" si="13"/>
        <v>3000</v>
      </c>
      <c r="J29" s="55">
        <f t="shared" si="13"/>
        <v>3000</v>
      </c>
      <c r="K29" s="55">
        <f t="shared" si="13"/>
        <v>3000</v>
      </c>
      <c r="L29" s="55">
        <f t="shared" si="13"/>
        <v>3000</v>
      </c>
      <c r="M29" s="55">
        <f t="shared" si="13"/>
        <v>3000</v>
      </c>
      <c r="N29" s="55">
        <f t="shared" si="13"/>
        <v>3000</v>
      </c>
      <c r="O29" s="55">
        <f>SUM(C29:N29)</f>
        <v>36000</v>
      </c>
    </row>
    <row r="30" spans="1:15" s="13" customFormat="1" ht="9.75" customHeight="1">
      <c r="A30" s="66"/>
      <c r="B30" s="70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 ht="20.25" customHeight="1">
      <c r="A31" s="61" t="s">
        <v>61</v>
      </c>
      <c r="B31" s="65">
        <v>0.01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>SUM(C31:N31)</f>
        <v>0</v>
      </c>
    </row>
    <row r="32" spans="1:15" ht="15" customHeight="1">
      <c r="A32" s="20" t="s">
        <v>62</v>
      </c>
      <c r="B32" s="62"/>
      <c r="C32" s="49">
        <v>0</v>
      </c>
      <c r="D32" s="49">
        <v>0</v>
      </c>
      <c r="E32" s="49">
        <f>D32</f>
        <v>0</v>
      </c>
      <c r="F32" s="49">
        <f aca="true" t="shared" si="14" ref="F32:M32">E32</f>
        <v>0</v>
      </c>
      <c r="G32" s="49">
        <f t="shared" si="14"/>
        <v>0</v>
      </c>
      <c r="H32" s="49">
        <f t="shared" si="14"/>
        <v>0</v>
      </c>
      <c r="I32" s="49">
        <f t="shared" si="14"/>
        <v>0</v>
      </c>
      <c r="J32" s="49">
        <f t="shared" si="14"/>
        <v>0</v>
      </c>
      <c r="K32" s="49">
        <f t="shared" si="14"/>
        <v>0</v>
      </c>
      <c r="L32" s="49">
        <f t="shared" si="14"/>
        <v>0</v>
      </c>
      <c r="M32" s="49">
        <f t="shared" si="14"/>
        <v>0</v>
      </c>
      <c r="N32" s="49">
        <v>0</v>
      </c>
      <c r="O32" s="46">
        <f>SUM(C32:N32)</f>
        <v>0</v>
      </c>
    </row>
    <row r="33" spans="1:15" ht="18" customHeight="1">
      <c r="A33" s="39" t="s">
        <v>63</v>
      </c>
      <c r="B33" s="69"/>
      <c r="C33" s="71">
        <f aca="true" t="shared" si="15" ref="C33:N33">C31+C32</f>
        <v>0</v>
      </c>
      <c r="D33" s="71">
        <f t="shared" si="15"/>
        <v>0</v>
      </c>
      <c r="E33" s="71">
        <f t="shared" si="15"/>
        <v>0</v>
      </c>
      <c r="F33" s="71">
        <f t="shared" si="15"/>
        <v>0</v>
      </c>
      <c r="G33" s="71">
        <f t="shared" si="15"/>
        <v>0</v>
      </c>
      <c r="H33" s="71">
        <f t="shared" si="15"/>
        <v>0</v>
      </c>
      <c r="I33" s="71">
        <f t="shared" si="15"/>
        <v>0</v>
      </c>
      <c r="J33" s="71">
        <f t="shared" si="15"/>
        <v>0</v>
      </c>
      <c r="K33" s="71">
        <f t="shared" si="15"/>
        <v>0</v>
      </c>
      <c r="L33" s="71">
        <f t="shared" si="15"/>
        <v>0</v>
      </c>
      <c r="M33" s="71">
        <f t="shared" si="15"/>
        <v>0</v>
      </c>
      <c r="N33" s="71">
        <f t="shared" si="15"/>
        <v>0</v>
      </c>
      <c r="O33" s="71">
        <f>SUM(C33:N33)</f>
        <v>0</v>
      </c>
    </row>
    <row r="34" spans="1:15" s="13" customFormat="1" ht="9" customHeight="1">
      <c r="A34" s="72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</row>
    <row r="35" spans="1:15" ht="27" customHeight="1">
      <c r="A35" s="76" t="s">
        <v>64</v>
      </c>
      <c r="B35" s="77"/>
      <c r="C35" s="78">
        <f aca="true" t="shared" si="16" ref="C35:N35">C17+C25+C29+C33</f>
        <v>23304.600000000002</v>
      </c>
      <c r="D35" s="78">
        <f t="shared" si="16"/>
        <v>23304.600000000002</v>
      </c>
      <c r="E35" s="78">
        <f t="shared" si="16"/>
        <v>23828.34</v>
      </c>
      <c r="F35" s="78">
        <f t="shared" si="16"/>
        <v>23828.34</v>
      </c>
      <c r="G35" s="78">
        <f t="shared" si="16"/>
        <v>23828.34</v>
      </c>
      <c r="H35" s="78">
        <f t="shared" si="16"/>
        <v>23828.34</v>
      </c>
      <c r="I35" s="78">
        <f t="shared" si="16"/>
        <v>23828.34</v>
      </c>
      <c r="J35" s="78">
        <f t="shared" si="16"/>
        <v>23828.34</v>
      </c>
      <c r="K35" s="78">
        <f t="shared" si="16"/>
        <v>23828.34</v>
      </c>
      <c r="L35" s="78">
        <f t="shared" si="16"/>
        <v>23828.34</v>
      </c>
      <c r="M35" s="78">
        <f t="shared" si="16"/>
        <v>23828.34</v>
      </c>
      <c r="N35" s="78">
        <f t="shared" si="16"/>
        <v>23828.34</v>
      </c>
      <c r="O35" s="79">
        <f>SUM(C35:N35)</f>
        <v>284892.6</v>
      </c>
    </row>
    <row r="36" ht="12.75">
      <c r="O36" s="151"/>
    </row>
    <row r="37" spans="1:15" ht="20.25">
      <c r="A37" s="80"/>
      <c r="J37" s="145"/>
      <c r="O37" s="151"/>
    </row>
    <row r="38" spans="10:15" ht="12.75">
      <c r="J38" s="151"/>
      <c r="O38" s="155"/>
    </row>
    <row r="43" ht="12.75">
      <c r="A43" s="28"/>
    </row>
    <row r="44" spans="5:8" ht="12.75">
      <c r="E44" s="183" t="s">
        <v>154</v>
      </c>
      <c r="F44" s="183"/>
      <c r="G44" s="183"/>
      <c r="H44" s="183"/>
    </row>
    <row r="45" spans="5:8" ht="12.75">
      <c r="E45" s="184" t="s">
        <v>114</v>
      </c>
      <c r="F45" s="184"/>
      <c r="G45" s="184"/>
      <c r="H45" s="184"/>
    </row>
    <row r="50" spans="1:4" ht="12.75">
      <c r="A50" s="185"/>
      <c r="B50" s="185"/>
      <c r="C50" s="185"/>
      <c r="D50" s="185"/>
    </row>
    <row r="51" spans="1:4" ht="12.75">
      <c r="A51" s="186"/>
      <c r="B51" s="186"/>
      <c r="C51" s="186"/>
      <c r="D51" s="186"/>
    </row>
    <row r="52" spans="1:4" ht="12.75">
      <c r="A52" s="186"/>
      <c r="B52" s="186"/>
      <c r="C52" s="186"/>
      <c r="D52" s="186"/>
    </row>
    <row r="53" spans="1:4" ht="12.75">
      <c r="A53" s="186"/>
      <c r="B53" s="186"/>
      <c r="C53" s="186"/>
      <c r="D53" s="186"/>
    </row>
    <row r="54" spans="1:4" ht="12.75">
      <c r="A54" s="186"/>
      <c r="B54" s="186"/>
      <c r="C54" s="186"/>
      <c r="D54" s="186"/>
    </row>
  </sheetData>
  <sheetProtection selectLockedCells="1" selectUnlockedCells="1"/>
  <mergeCells count="7">
    <mergeCell ref="A50:D54"/>
    <mergeCell ref="A3:O3"/>
    <mergeCell ref="A5:B5"/>
    <mergeCell ref="E44:F44"/>
    <mergeCell ref="G44:H44"/>
    <mergeCell ref="E45:F45"/>
    <mergeCell ref="G45:H45"/>
  </mergeCells>
  <printOptions/>
  <pageMargins left="0.2755905511811024" right="0.07874015748031496" top="0.4330708661417323" bottom="0.5905511811023623" header="0.15748031496062992" footer="0.31496062992125984"/>
  <pageSetup fitToHeight="0" fitToWidth="1" orientation="landscape" paperSize="9" scale="58" r:id="rId1"/>
  <ignoredErrors>
    <ignoredError sqref="D17" formula="1"/>
    <ignoredError sqref="O13:O14 O11 O7 O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="90" zoomScaleNormal="90" zoomScalePageLayoutView="0" workbookViewId="0" topLeftCell="A1">
      <selection activeCell="D26" sqref="D26"/>
    </sheetView>
  </sheetViews>
  <sheetFormatPr defaultColWidth="11.421875" defaultRowHeight="12.75"/>
  <cols>
    <col min="1" max="1" width="9.421875" style="0" customWidth="1"/>
    <col min="2" max="2" width="33.8515625" style="0" customWidth="1"/>
    <col min="3" max="3" width="23.140625" style="0" customWidth="1"/>
    <col min="4" max="4" width="34.421875" style="0" customWidth="1"/>
    <col min="5" max="5" width="33.421875" style="0" customWidth="1"/>
  </cols>
  <sheetData>
    <row r="1" spans="1:3" ht="12.75">
      <c r="A1" s="35" t="s">
        <v>205</v>
      </c>
      <c r="B1" s="36" t="s">
        <v>65</v>
      </c>
      <c r="C1" s="37" t="s">
        <v>65</v>
      </c>
    </row>
    <row r="2" spans="1:5" ht="24.75" customHeight="1">
      <c r="A2" s="189" t="s">
        <v>66</v>
      </c>
      <c r="B2" s="189"/>
      <c r="C2" s="189"/>
      <c r="D2" s="189"/>
      <c r="E2" s="189"/>
    </row>
    <row r="3" spans="1:5" ht="24" customHeight="1">
      <c r="A3" s="15" t="s">
        <v>9</v>
      </c>
      <c r="B3" s="15" t="s">
        <v>67</v>
      </c>
      <c r="C3" s="15" t="s">
        <v>68</v>
      </c>
      <c r="D3" s="15" t="s">
        <v>69</v>
      </c>
      <c r="E3" s="15" t="s">
        <v>148</v>
      </c>
    </row>
    <row r="4" spans="1:5" ht="15" customHeight="1">
      <c r="A4" s="5">
        <v>1</v>
      </c>
      <c r="B4" s="5" t="s">
        <v>70</v>
      </c>
      <c r="C4" s="82">
        <v>600</v>
      </c>
      <c r="D4" s="83">
        <v>12</v>
      </c>
      <c r="E4" s="81">
        <f>C4*D4</f>
        <v>7200</v>
      </c>
    </row>
    <row r="5" spans="1:5" ht="15" customHeight="1">
      <c r="A5" s="5">
        <v>2</v>
      </c>
      <c r="B5" s="5" t="s">
        <v>184</v>
      </c>
      <c r="C5" s="82">
        <v>150</v>
      </c>
      <c r="D5" s="83">
        <v>12</v>
      </c>
      <c r="E5" s="81">
        <f>C5*D5</f>
        <v>1800</v>
      </c>
    </row>
    <row r="6" spans="1:5" ht="15" customHeight="1">
      <c r="A6" s="5">
        <v>3</v>
      </c>
      <c r="B6" s="5" t="s">
        <v>178</v>
      </c>
      <c r="C6" s="82">
        <v>230</v>
      </c>
      <c r="D6" s="83">
        <v>12</v>
      </c>
      <c r="E6" s="81">
        <f>C6*D6</f>
        <v>2760</v>
      </c>
    </row>
    <row r="7" spans="1:5" ht="15" customHeight="1">
      <c r="A7" s="5">
        <v>4</v>
      </c>
      <c r="B7" s="5" t="s">
        <v>120</v>
      </c>
      <c r="C7" s="82">
        <v>250</v>
      </c>
      <c r="D7" s="83">
        <v>12</v>
      </c>
      <c r="E7" s="81">
        <f>C7*D7</f>
        <v>3000</v>
      </c>
    </row>
    <row r="8" spans="1:5" ht="18" customHeight="1">
      <c r="A8" s="84"/>
      <c r="B8" s="85" t="s">
        <v>21</v>
      </c>
      <c r="C8" s="86">
        <f>SUM(C4:C7)</f>
        <v>1230</v>
      </c>
      <c r="D8" s="15"/>
      <c r="E8" s="86">
        <f>SUM(E4:E7)</f>
        <v>14760</v>
      </c>
    </row>
    <row r="14" spans="2:5" ht="12.75">
      <c r="B14" s="183" t="s">
        <v>154</v>
      </c>
      <c r="C14" s="183"/>
      <c r="D14" s="183"/>
      <c r="E14" s="183"/>
    </row>
    <row r="15" spans="2:5" ht="12.75">
      <c r="B15" s="184" t="s">
        <v>114</v>
      </c>
      <c r="C15" s="184"/>
      <c r="D15" s="184"/>
      <c r="E15" s="184"/>
    </row>
    <row r="16" ht="12.75">
      <c r="C16" s="7"/>
    </row>
    <row r="19" spans="2:5" ht="12.75">
      <c r="B19" s="185"/>
      <c r="C19" s="185"/>
      <c r="D19" s="185"/>
      <c r="E19" s="185"/>
    </row>
    <row r="20" spans="2:5" ht="12.75">
      <c r="B20" s="186"/>
      <c r="C20" s="186"/>
      <c r="D20" s="186"/>
      <c r="E20" s="186"/>
    </row>
    <row r="21" spans="2:5" ht="12.75">
      <c r="B21" s="186"/>
      <c r="C21" s="186"/>
      <c r="D21" s="186"/>
      <c r="E21" s="186"/>
    </row>
    <row r="22" spans="2:5" ht="12.75">
      <c r="B22" s="186"/>
      <c r="C22" s="186"/>
      <c r="D22" s="186"/>
      <c r="E22" s="186"/>
    </row>
    <row r="23" spans="2:5" ht="12.75">
      <c r="B23" s="186"/>
      <c r="C23" s="186"/>
      <c r="D23" s="186"/>
      <c r="E23" s="186"/>
    </row>
  </sheetData>
  <sheetProtection selectLockedCells="1" selectUnlockedCells="1"/>
  <mergeCells count="6">
    <mergeCell ref="A2:E2"/>
    <mergeCell ref="B19:E23"/>
    <mergeCell ref="B14:C14"/>
    <mergeCell ref="D14:E14"/>
    <mergeCell ref="B15:C15"/>
    <mergeCell ref="D15:E15"/>
  </mergeCells>
  <printOptions/>
  <pageMargins left="0.8569444444444444" right="0.18819444444444444" top="0.7472222222222222" bottom="0.9347222222222222" header="0.48194444444444445" footer="0.6694444444444444"/>
  <pageSetup orientation="landscape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="90" zoomScaleNormal="90" zoomScalePageLayoutView="0" workbookViewId="0" topLeftCell="A31">
      <selection activeCell="E52" sqref="E52"/>
    </sheetView>
  </sheetViews>
  <sheetFormatPr defaultColWidth="11.421875" defaultRowHeight="12.75"/>
  <cols>
    <col min="1" max="1" width="5.140625" style="0" customWidth="1"/>
    <col min="2" max="2" width="55.140625" style="0" customWidth="1"/>
    <col min="3" max="3" width="21.28125" style="0" customWidth="1"/>
    <col min="4" max="4" width="18.421875" style="7" customWidth="1"/>
    <col min="5" max="5" width="17.140625" style="0" customWidth="1"/>
    <col min="6" max="6" width="17.8515625" style="0" customWidth="1"/>
  </cols>
  <sheetData>
    <row r="1" spans="1:2" ht="12.75">
      <c r="A1" s="133"/>
      <c r="B1" s="134"/>
    </row>
    <row r="2" spans="1:6" ht="27" customHeight="1">
      <c r="A2" s="189" t="s">
        <v>144</v>
      </c>
      <c r="B2" s="189"/>
      <c r="C2" s="189"/>
      <c r="D2" s="189"/>
      <c r="E2" s="189"/>
      <c r="F2" s="189"/>
    </row>
    <row r="3" spans="1:6" ht="24" customHeight="1">
      <c r="A3" s="15" t="s">
        <v>9</v>
      </c>
      <c r="B3" s="15" t="s">
        <v>130</v>
      </c>
      <c r="C3" s="15" t="s">
        <v>131</v>
      </c>
      <c r="D3" s="15" t="s">
        <v>11</v>
      </c>
      <c r="E3" s="15" t="s">
        <v>132</v>
      </c>
      <c r="F3" s="15" t="s">
        <v>133</v>
      </c>
    </row>
    <row r="4" spans="1:6" ht="15" customHeight="1">
      <c r="A4" s="5">
        <v>1</v>
      </c>
      <c r="B4" s="5" t="s">
        <v>141</v>
      </c>
      <c r="C4" s="83"/>
      <c r="D4" s="21">
        <v>1</v>
      </c>
      <c r="E4" s="82">
        <v>2730</v>
      </c>
      <c r="F4" s="180">
        <v>2730</v>
      </c>
    </row>
    <row r="5" spans="1:6" ht="15" customHeight="1">
      <c r="A5" s="5">
        <v>2</v>
      </c>
      <c r="B5" s="5" t="s">
        <v>134</v>
      </c>
      <c r="C5" s="83" t="s">
        <v>177</v>
      </c>
      <c r="D5" s="21">
        <v>3</v>
      </c>
      <c r="E5" s="82">
        <v>120.5</v>
      </c>
      <c r="F5" s="135">
        <f>D5*E5</f>
        <v>361.5</v>
      </c>
    </row>
    <row r="6" spans="1:6" ht="15" customHeight="1">
      <c r="A6" s="5"/>
      <c r="B6" s="5"/>
      <c r="C6" s="83"/>
      <c r="D6" s="21"/>
      <c r="E6" s="82"/>
      <c r="F6" s="135"/>
    </row>
    <row r="7" spans="4:6" ht="19.5" customHeight="1">
      <c r="D7" s="136" t="s">
        <v>21</v>
      </c>
      <c r="E7" s="137"/>
      <c r="F7" s="138">
        <f>SUM(F4:F6)</f>
        <v>3091.5</v>
      </c>
    </row>
    <row r="8" spans="4:6" ht="19.5" customHeight="1">
      <c r="D8" s="88"/>
      <c r="E8" s="122"/>
      <c r="F8" s="139"/>
    </row>
    <row r="9" spans="1:6" ht="24.75" customHeight="1">
      <c r="A9" s="15" t="s">
        <v>9</v>
      </c>
      <c r="B9" s="15" t="s">
        <v>135</v>
      </c>
      <c r="C9" s="15" t="s">
        <v>131</v>
      </c>
      <c r="D9" s="15" t="s">
        <v>11</v>
      </c>
      <c r="E9" s="15" t="s">
        <v>132</v>
      </c>
      <c r="F9" s="15" t="s">
        <v>133</v>
      </c>
    </row>
    <row r="10" spans="1:6" ht="15" customHeight="1">
      <c r="A10" s="5">
        <v>1</v>
      </c>
      <c r="B10" s="5" t="s">
        <v>142</v>
      </c>
      <c r="C10" s="83"/>
      <c r="D10" s="21"/>
      <c r="E10" s="82"/>
      <c r="F10" s="180">
        <v>250</v>
      </c>
    </row>
    <row r="11" spans="4:8" ht="18.75" customHeight="1">
      <c r="D11" s="136" t="s">
        <v>21</v>
      </c>
      <c r="E11" s="137"/>
      <c r="F11" s="138">
        <f>SUM(F10:F10)</f>
        <v>250</v>
      </c>
      <c r="H11" s="142"/>
    </row>
    <row r="12" ht="15" customHeight="1"/>
    <row r="13" spans="1:6" ht="24.75" customHeight="1">
      <c r="A13" s="15" t="s">
        <v>9</v>
      </c>
      <c r="B13" s="15" t="s">
        <v>136</v>
      </c>
      <c r="C13" s="15" t="s">
        <v>131</v>
      </c>
      <c r="D13" s="15" t="s">
        <v>11</v>
      </c>
      <c r="E13" s="15" t="s">
        <v>132</v>
      </c>
      <c r="F13" s="15" t="s">
        <v>133</v>
      </c>
    </row>
    <row r="14" spans="1:6" ht="15" customHeight="1">
      <c r="A14" s="5">
        <v>1</v>
      </c>
      <c r="B14" s="5" t="s">
        <v>142</v>
      </c>
      <c r="C14" s="21" t="s">
        <v>143</v>
      </c>
      <c r="D14" s="83"/>
      <c r="E14" s="140"/>
      <c r="F14" s="140">
        <v>250</v>
      </c>
    </row>
    <row r="15" spans="4:6" ht="19.5" customHeight="1">
      <c r="D15" s="136" t="s">
        <v>21</v>
      </c>
      <c r="E15" s="137"/>
      <c r="F15" s="138">
        <f>SUM(F14:F14)</f>
        <v>250</v>
      </c>
    </row>
    <row r="16" ht="15" customHeight="1"/>
    <row r="17" spans="1:6" ht="24.75" customHeight="1">
      <c r="A17" s="15" t="s">
        <v>9</v>
      </c>
      <c r="B17" s="15" t="s">
        <v>137</v>
      </c>
      <c r="C17" s="15" t="s">
        <v>131</v>
      </c>
      <c r="D17" s="15" t="s">
        <v>11</v>
      </c>
      <c r="E17" s="15" t="s">
        <v>132</v>
      </c>
      <c r="F17" s="15" t="s">
        <v>133</v>
      </c>
    </row>
    <row r="18" spans="1:6" ht="15" customHeight="1">
      <c r="A18" s="5">
        <v>1</v>
      </c>
      <c r="B18" s="5" t="s">
        <v>142</v>
      </c>
      <c r="C18" s="83"/>
      <c r="D18" s="83"/>
      <c r="E18" s="140"/>
      <c r="F18" s="177">
        <v>200</v>
      </c>
    </row>
    <row r="19" spans="4:6" ht="15" customHeight="1">
      <c r="D19" s="136" t="s">
        <v>21</v>
      </c>
      <c r="E19" s="137"/>
      <c r="F19" s="138">
        <f>SUM(F18:F18)</f>
        <v>200</v>
      </c>
    </row>
    <row r="20" ht="15" customHeight="1"/>
    <row r="21" spans="1:6" ht="24" customHeight="1">
      <c r="A21" s="15" t="s">
        <v>9</v>
      </c>
      <c r="B21" s="15" t="s">
        <v>195</v>
      </c>
      <c r="C21" s="15" t="s">
        <v>131</v>
      </c>
      <c r="D21" s="15" t="s">
        <v>11</v>
      </c>
      <c r="E21" s="15" t="s">
        <v>132</v>
      </c>
      <c r="F21" s="15" t="s">
        <v>133</v>
      </c>
    </row>
    <row r="22" spans="1:6" ht="15" customHeight="1">
      <c r="A22" s="5">
        <v>1</v>
      </c>
      <c r="B22" s="141"/>
      <c r="C22" s="21"/>
      <c r="D22" s="83"/>
      <c r="E22" s="140"/>
      <c r="F22" s="140">
        <v>544.95</v>
      </c>
    </row>
    <row r="23" spans="4:6" ht="15" customHeight="1">
      <c r="D23" s="136" t="s">
        <v>21</v>
      </c>
      <c r="E23" s="137"/>
      <c r="F23" s="138">
        <f>SUM(F22:F22)</f>
        <v>544.95</v>
      </c>
    </row>
    <row r="24" ht="15" customHeight="1"/>
    <row r="25" spans="1:6" ht="24.75" customHeight="1">
      <c r="A25" s="15" t="s">
        <v>9</v>
      </c>
      <c r="B25" s="15" t="s">
        <v>138</v>
      </c>
      <c r="C25" s="15" t="s">
        <v>131</v>
      </c>
      <c r="D25" s="15" t="s">
        <v>11</v>
      </c>
      <c r="E25" s="15" t="s">
        <v>132</v>
      </c>
      <c r="F25" s="15" t="s">
        <v>133</v>
      </c>
    </row>
    <row r="26" spans="1:6" ht="15" customHeight="1">
      <c r="A26" s="5">
        <v>1</v>
      </c>
      <c r="B26" s="5" t="s">
        <v>142</v>
      </c>
      <c r="C26" s="83"/>
      <c r="D26" s="83"/>
      <c r="E26" s="140"/>
      <c r="F26" s="177">
        <v>100</v>
      </c>
    </row>
    <row r="27" spans="4:6" ht="15" customHeight="1">
      <c r="D27" s="136" t="s">
        <v>21</v>
      </c>
      <c r="E27" s="137"/>
      <c r="F27" s="138">
        <f>SUM(F26:F26)</f>
        <v>100</v>
      </c>
    </row>
    <row r="28" ht="15" customHeight="1"/>
    <row r="29" spans="1:6" ht="30" customHeight="1">
      <c r="A29" s="123" t="s">
        <v>9</v>
      </c>
      <c r="B29" s="123" t="s">
        <v>139</v>
      </c>
      <c r="C29" s="123" t="s">
        <v>131</v>
      </c>
      <c r="D29" s="123" t="s">
        <v>11</v>
      </c>
      <c r="E29" s="123" t="s">
        <v>132</v>
      </c>
      <c r="F29" s="123" t="s">
        <v>133</v>
      </c>
    </row>
    <row r="30" spans="1:6" ht="15" customHeight="1">
      <c r="A30" s="115">
        <v>1</v>
      </c>
      <c r="B30" s="115" t="s">
        <v>165</v>
      </c>
      <c r="C30" s="118"/>
      <c r="D30" s="118"/>
      <c r="E30" s="124"/>
      <c r="F30" s="177">
        <v>50</v>
      </c>
    </row>
    <row r="31" spans="1:6" ht="15" customHeight="1">
      <c r="A31" s="2"/>
      <c r="B31" s="2"/>
      <c r="C31" s="6"/>
      <c r="D31" s="136" t="s">
        <v>21</v>
      </c>
      <c r="E31" s="137"/>
      <c r="F31" s="138">
        <f>SUM(F30:F30)</f>
        <v>50</v>
      </c>
    </row>
    <row r="32" ht="15" customHeight="1"/>
    <row r="33" spans="1:6" ht="15" customHeight="1">
      <c r="A33" s="123" t="s">
        <v>9</v>
      </c>
      <c r="B33" s="123" t="s">
        <v>140</v>
      </c>
      <c r="C33" s="123" t="s">
        <v>131</v>
      </c>
      <c r="D33" s="123" t="s">
        <v>11</v>
      </c>
      <c r="E33" s="123" t="s">
        <v>132</v>
      </c>
      <c r="F33" s="123" t="s">
        <v>133</v>
      </c>
    </row>
    <row r="34" spans="1:6" ht="15" customHeight="1">
      <c r="A34" s="115">
        <v>1</v>
      </c>
      <c r="B34" s="115" t="s">
        <v>164</v>
      </c>
      <c r="C34" s="118"/>
      <c r="D34" s="118"/>
      <c r="E34" s="124"/>
      <c r="F34" s="178">
        <v>80</v>
      </c>
    </row>
    <row r="35" spans="4:6" ht="15" customHeight="1">
      <c r="D35" s="136" t="s">
        <v>21</v>
      </c>
      <c r="E35" s="137"/>
      <c r="F35" s="138">
        <f>SUM(F34:F34)</f>
        <v>80</v>
      </c>
    </row>
    <row r="36" ht="15" customHeight="1"/>
    <row r="38" spans="1:6" ht="18.75" customHeight="1">
      <c r="A38" s="156" t="s">
        <v>9</v>
      </c>
      <c r="B38" s="157" t="s">
        <v>151</v>
      </c>
      <c r="C38" s="190" t="s">
        <v>131</v>
      </c>
      <c r="D38" s="190" t="s">
        <v>11</v>
      </c>
      <c r="E38" s="190" t="s">
        <v>132</v>
      </c>
      <c r="F38" s="190" t="s">
        <v>133</v>
      </c>
    </row>
    <row r="39" spans="1:6" ht="18.75" customHeight="1">
      <c r="A39" s="160"/>
      <c r="B39" s="158" t="s">
        <v>152</v>
      </c>
      <c r="C39" s="191"/>
      <c r="D39" s="191"/>
      <c r="E39" s="191"/>
      <c r="F39" s="191"/>
    </row>
    <row r="40" spans="1:6" ht="19.5" customHeight="1">
      <c r="A40" s="115">
        <v>1</v>
      </c>
      <c r="B40" s="115" t="s">
        <v>155</v>
      </c>
      <c r="C40" s="118"/>
      <c r="D40" s="118"/>
      <c r="E40" s="124"/>
      <c r="F40" s="179">
        <v>80</v>
      </c>
    </row>
    <row r="41" spans="1:6" ht="19.5" customHeight="1">
      <c r="A41" s="115">
        <v>2</v>
      </c>
      <c r="B41" s="115" t="s">
        <v>157</v>
      </c>
      <c r="C41" s="118"/>
      <c r="D41" s="118"/>
      <c r="E41" s="124"/>
      <c r="F41" s="179">
        <v>130</v>
      </c>
    </row>
    <row r="42" spans="1:6" ht="19.5" customHeight="1">
      <c r="A42" s="115">
        <v>3</v>
      </c>
      <c r="B42" s="115" t="s">
        <v>190</v>
      </c>
      <c r="C42" s="118"/>
      <c r="D42" s="118"/>
      <c r="E42" s="124"/>
      <c r="F42" s="179">
        <v>70</v>
      </c>
    </row>
    <row r="43" spans="4:6" ht="19.5" customHeight="1">
      <c r="D43" s="136" t="s">
        <v>21</v>
      </c>
      <c r="E43" s="137"/>
      <c r="F43" s="138">
        <f>F40+F41+F42</f>
        <v>280</v>
      </c>
    </row>
    <row r="45" spans="2:6" ht="18" customHeight="1">
      <c r="B45" s="106"/>
      <c r="F45" s="142"/>
    </row>
    <row r="46" ht="12.75">
      <c r="F46" s="24">
        <f>F7+F11+F15+F19+F23+F27+F31+F35+F43</f>
        <v>4846.45</v>
      </c>
    </row>
    <row r="48" spans="2:7" ht="12.75">
      <c r="B48" s="28"/>
      <c r="D48" s="183" t="s">
        <v>154</v>
      </c>
      <c r="E48" s="183"/>
      <c r="F48" s="183"/>
      <c r="G48" s="183"/>
    </row>
    <row r="49" spans="4:7" ht="12" customHeight="1">
      <c r="D49" s="184" t="s">
        <v>114</v>
      </c>
      <c r="E49" s="184"/>
      <c r="F49" s="184"/>
      <c r="G49" s="184"/>
    </row>
    <row r="50" spans="4:5" ht="12.75">
      <c r="D50"/>
      <c r="E50" s="7"/>
    </row>
  </sheetData>
  <sheetProtection selectLockedCells="1" selectUnlockedCells="1"/>
  <mergeCells count="9">
    <mergeCell ref="A2:F2"/>
    <mergeCell ref="D48:E48"/>
    <mergeCell ref="F48:G48"/>
    <mergeCell ref="D49:E49"/>
    <mergeCell ref="F49:G49"/>
    <mergeCell ref="C38:C39"/>
    <mergeCell ref="F38:F39"/>
    <mergeCell ref="E38:E39"/>
    <mergeCell ref="D38:D39"/>
  </mergeCells>
  <printOptions/>
  <pageMargins left="0.9055118110236221" right="0.5905511811023623" top="0.6692913385826772" bottom="0.5118110236220472" header="0.2755905511811024" footer="0.2755905511811024"/>
  <pageSetup orientation="landscape" paperSize="9" scale="80" r:id="rId1"/>
  <headerFooter alignWithMargins="0">
    <oddHeader>&amp;C&amp;A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G24" sqref="G24"/>
    </sheetView>
  </sheetViews>
  <sheetFormatPr defaultColWidth="11.421875" defaultRowHeight="12.75"/>
  <cols>
    <col min="1" max="1" width="9.28125" style="0" customWidth="1"/>
    <col min="2" max="2" width="39.140625" style="0" customWidth="1"/>
    <col min="3" max="3" width="10.00390625" style="0" customWidth="1"/>
    <col min="4" max="4" width="12.140625" style="0" customWidth="1"/>
    <col min="5" max="5" width="19.57421875" style="0" customWidth="1"/>
    <col min="6" max="6" width="16.8515625" style="0" customWidth="1"/>
    <col min="7" max="7" width="7.421875" style="0" customWidth="1"/>
    <col min="8" max="8" width="32.7109375" style="0" customWidth="1"/>
  </cols>
  <sheetData>
    <row r="1" spans="1:8" s="89" customFormat="1" ht="18.75" customHeight="1">
      <c r="A1" s="87" t="s">
        <v>205</v>
      </c>
      <c r="B1" s="87" t="s">
        <v>206</v>
      </c>
      <c r="C1" s="88"/>
      <c r="D1" s="88"/>
      <c r="E1" s="88"/>
      <c r="F1" s="88"/>
      <c r="G1" s="88"/>
      <c r="H1" s="88"/>
    </row>
    <row r="2" spans="1:8" ht="27" customHeight="1">
      <c r="A2" s="192" t="s">
        <v>168</v>
      </c>
      <c r="B2" s="192"/>
      <c r="C2" s="192"/>
      <c r="D2" s="192"/>
      <c r="E2" s="192"/>
      <c r="F2" s="192"/>
      <c r="G2" s="192"/>
      <c r="H2" s="192"/>
    </row>
    <row r="3" spans="1:8" ht="24" customHeight="1">
      <c r="A3" s="193"/>
      <c r="B3" s="194"/>
      <c r="C3" s="194"/>
      <c r="D3" s="194"/>
      <c r="E3" s="194"/>
      <c r="F3" s="194"/>
      <c r="G3" s="194"/>
      <c r="H3" s="195"/>
    </row>
    <row r="4" spans="1:8" ht="24" customHeight="1">
      <c r="A4" s="116" t="s">
        <v>72</v>
      </c>
      <c r="B4" s="196" t="s">
        <v>169</v>
      </c>
      <c r="C4" s="197"/>
      <c r="D4" s="198"/>
      <c r="E4" s="123" t="s">
        <v>170</v>
      </c>
      <c r="F4" s="201" t="s">
        <v>171</v>
      </c>
      <c r="G4" s="202"/>
      <c r="H4" s="174" t="s">
        <v>175</v>
      </c>
    </row>
    <row r="5" spans="1:8" ht="24" customHeight="1">
      <c r="A5" s="172">
        <v>1</v>
      </c>
      <c r="B5" s="203" t="s">
        <v>172</v>
      </c>
      <c r="C5" s="204"/>
      <c r="D5" s="205"/>
      <c r="E5" s="131"/>
      <c r="F5" s="206">
        <v>2900</v>
      </c>
      <c r="G5" s="207"/>
      <c r="H5" s="173">
        <f>F5*12</f>
        <v>34800</v>
      </c>
    </row>
    <row r="6" spans="5:8" ht="24" customHeight="1">
      <c r="E6" s="127" t="s">
        <v>36</v>
      </c>
      <c r="F6" s="199">
        <f>F5</f>
        <v>2900</v>
      </c>
      <c r="G6" s="200"/>
      <c r="H6" s="125">
        <f>H5</f>
        <v>34800</v>
      </c>
    </row>
    <row r="7" spans="2:6" ht="24" customHeight="1">
      <c r="B7" s="185"/>
      <c r="C7" s="185"/>
      <c r="D7" s="185"/>
      <c r="E7" s="185"/>
      <c r="F7" s="185"/>
    </row>
    <row r="8" spans="2:6" ht="12.75">
      <c r="B8" s="186"/>
      <c r="C8" s="186"/>
      <c r="D8" s="186"/>
      <c r="E8" s="186"/>
      <c r="F8" s="186"/>
    </row>
    <row r="9" spans="2:6" ht="12.75" customHeight="1">
      <c r="B9" s="186"/>
      <c r="C9" s="186"/>
      <c r="D9" s="186"/>
      <c r="E9" s="186"/>
      <c r="F9" s="186"/>
    </row>
    <row r="10" spans="2:6" ht="12.75">
      <c r="B10" s="186"/>
      <c r="C10" s="186"/>
      <c r="D10" s="186"/>
      <c r="E10" s="186"/>
      <c r="F10" s="186"/>
    </row>
    <row r="13" spans="2:5" ht="12.75">
      <c r="B13" s="183" t="s">
        <v>154</v>
      </c>
      <c r="C13" s="183"/>
      <c r="D13" s="183"/>
      <c r="E13" s="183"/>
    </row>
    <row r="14" spans="2:5" ht="12.75">
      <c r="B14" s="184" t="s">
        <v>114</v>
      </c>
      <c r="C14" s="184"/>
      <c r="D14" s="184"/>
      <c r="E14" s="184"/>
    </row>
    <row r="15" ht="12.75">
      <c r="C15" s="7"/>
    </row>
  </sheetData>
  <sheetProtection selectLockedCells="1" selectUnlockedCells="1"/>
  <mergeCells count="12">
    <mergeCell ref="B5:D5"/>
    <mergeCell ref="F5:G5"/>
    <mergeCell ref="A2:H2"/>
    <mergeCell ref="B7:F10"/>
    <mergeCell ref="B13:C13"/>
    <mergeCell ref="D13:E13"/>
    <mergeCell ref="B14:C14"/>
    <mergeCell ref="D14:E14"/>
    <mergeCell ref="A3:H3"/>
    <mergeCell ref="B4:D4"/>
    <mergeCell ref="F6:G6"/>
    <mergeCell ref="F4:G4"/>
  </mergeCells>
  <printOptions/>
  <pageMargins left="0.12152777777777778" right="0.18819444444444444" top="0.7472222222222222" bottom="0.9347222222222222" header="0.48194444444444445" footer="0.6694444444444444"/>
  <pageSetup orientation="landscape" paperSize="9" scale="84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90" zoomScaleNormal="90" zoomScalePageLayoutView="0" workbookViewId="0" topLeftCell="B1">
      <selection activeCell="D20" sqref="D20"/>
    </sheetView>
  </sheetViews>
  <sheetFormatPr defaultColWidth="11.421875" defaultRowHeight="12.75"/>
  <cols>
    <col min="1" max="1" width="8.7109375" style="0" customWidth="1"/>
    <col min="2" max="2" width="83.421875" style="0" customWidth="1"/>
    <col min="3" max="3" width="18.421875" style="0" customWidth="1"/>
    <col min="4" max="4" width="25.7109375" style="0" customWidth="1"/>
    <col min="5" max="5" width="23.00390625" style="0" customWidth="1"/>
    <col min="6" max="6" width="0" style="0" hidden="1" customWidth="1"/>
  </cols>
  <sheetData>
    <row r="1" spans="1:6" s="13" customFormat="1" ht="21" customHeight="1">
      <c r="A1" s="90" t="s">
        <v>22</v>
      </c>
      <c r="B1" s="90" t="s">
        <v>207</v>
      </c>
      <c r="C1" s="90"/>
      <c r="D1" s="90"/>
      <c r="E1" s="90"/>
      <c r="F1" s="90"/>
    </row>
    <row r="2" ht="15" customHeight="1"/>
    <row r="3" spans="1:6" ht="27" customHeight="1">
      <c r="A3" s="208" t="s">
        <v>122</v>
      </c>
      <c r="B3" s="208"/>
      <c r="C3" s="208"/>
      <c r="D3" s="208"/>
      <c r="E3" s="208"/>
      <c r="F3" s="208"/>
    </row>
    <row r="4" spans="1:5" ht="24" customHeight="1">
      <c r="A4" s="91"/>
      <c r="B4" s="92"/>
      <c r="C4" s="92"/>
      <c r="D4" s="15" t="s">
        <v>71</v>
      </c>
      <c r="E4" s="15" t="s">
        <v>71</v>
      </c>
    </row>
    <row r="5" spans="1:5" ht="24.75" customHeight="1">
      <c r="A5" s="123" t="s">
        <v>72</v>
      </c>
      <c r="B5" s="123" t="s">
        <v>119</v>
      </c>
      <c r="C5" s="123" t="s">
        <v>73</v>
      </c>
      <c r="D5" s="123" t="s">
        <v>74</v>
      </c>
      <c r="E5" s="123" t="s">
        <v>176</v>
      </c>
    </row>
    <row r="6" spans="1:5" ht="15" customHeight="1">
      <c r="A6" s="115">
        <v>1</v>
      </c>
      <c r="B6" s="115" t="s">
        <v>156</v>
      </c>
      <c r="C6" s="128"/>
      <c r="D6" s="129">
        <v>46.667</v>
      </c>
      <c r="E6" s="124">
        <f>D6*12</f>
        <v>560.004</v>
      </c>
    </row>
    <row r="7" spans="1:5" ht="15" customHeight="1">
      <c r="A7" s="115">
        <v>2</v>
      </c>
      <c r="B7" s="115" t="s">
        <v>145</v>
      </c>
      <c r="C7" s="128"/>
      <c r="D7" s="129">
        <v>600</v>
      </c>
      <c r="E7" s="124">
        <f>D7*12</f>
        <v>7200</v>
      </c>
    </row>
    <row r="8" spans="3:5" ht="19.5" customHeight="1">
      <c r="C8" s="94" t="s">
        <v>75</v>
      </c>
      <c r="D8" s="129">
        <f>D6+D7</f>
        <v>646.667</v>
      </c>
      <c r="E8" s="121">
        <f>E6+E7</f>
        <v>7760.004</v>
      </c>
    </row>
    <row r="16" spans="2:5" ht="12.75">
      <c r="B16" s="183" t="s">
        <v>154</v>
      </c>
      <c r="C16" s="183"/>
      <c r="D16" s="183"/>
      <c r="E16" s="183"/>
    </row>
    <row r="17" spans="2:5" ht="12.75">
      <c r="B17" s="184" t="s">
        <v>114</v>
      </c>
      <c r="C17" s="184"/>
      <c r="D17" s="184"/>
      <c r="E17" s="184"/>
    </row>
    <row r="18" ht="12.75">
      <c r="C18" s="7"/>
    </row>
  </sheetData>
  <sheetProtection selectLockedCells="1" selectUnlockedCells="1"/>
  <mergeCells count="5">
    <mergeCell ref="A3:F3"/>
    <mergeCell ref="B16:C16"/>
    <mergeCell ref="D16:E16"/>
    <mergeCell ref="B17:C17"/>
    <mergeCell ref="D17:E17"/>
  </mergeCells>
  <printOptions/>
  <pageMargins left="0.9055555555555556" right="0.24305555555555555" top="0.5916666666666667" bottom="0.5131944444444445" header="0.3541666666666667" footer="0.27569444444444446"/>
  <pageSetup orientation="landscape" paperSize="9" scale="83" r:id="rId1"/>
  <headerFooter alignWithMargins="0">
    <oddHeader xml:space="preserve">&amp;CPessoa Jurídica 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="80" zoomScaleNormal="80" workbookViewId="0" topLeftCell="A67">
      <selection activeCell="F82" sqref="F82"/>
    </sheetView>
  </sheetViews>
  <sheetFormatPr defaultColWidth="11.421875" defaultRowHeight="27.75" customHeight="1"/>
  <cols>
    <col min="1" max="1" width="42.421875" style="0" customWidth="1"/>
    <col min="2" max="13" width="14.7109375" style="0" bestFit="1" customWidth="1"/>
    <col min="14" max="14" width="16.8515625" style="0" customWidth="1"/>
  </cols>
  <sheetData>
    <row r="1" ht="19.5" customHeight="1">
      <c r="A1" s="95" t="s">
        <v>208</v>
      </c>
    </row>
    <row r="2" spans="1:14" ht="25.5" customHeight="1">
      <c r="A2" s="209" t="s">
        <v>76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ht="12.75" customHeight="1">
      <c r="A3" s="21" t="s">
        <v>77</v>
      </c>
      <c r="B3" s="210" t="s">
        <v>78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4" ht="12.75" customHeight="1">
      <c r="A4" s="93"/>
      <c r="B4" s="93" t="s">
        <v>25</v>
      </c>
      <c r="C4" s="93" t="s">
        <v>26</v>
      </c>
      <c r="D4" s="93" t="s">
        <v>27</v>
      </c>
      <c r="E4" s="93" t="s">
        <v>28</v>
      </c>
      <c r="F4" s="93" t="s">
        <v>79</v>
      </c>
      <c r="G4" s="93" t="s">
        <v>29</v>
      </c>
      <c r="H4" s="93" t="s">
        <v>30</v>
      </c>
      <c r="I4" s="93" t="s">
        <v>31</v>
      </c>
      <c r="J4" s="93" t="s">
        <v>32</v>
      </c>
      <c r="K4" s="93" t="s">
        <v>33</v>
      </c>
      <c r="L4" s="93" t="s">
        <v>34</v>
      </c>
      <c r="M4" s="93" t="s">
        <v>35</v>
      </c>
      <c r="N4" s="93" t="s">
        <v>21</v>
      </c>
    </row>
    <row r="5" spans="1:14" ht="12.75" customHeight="1">
      <c r="A5" s="15" t="s">
        <v>80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5" customHeight="1">
      <c r="A6" s="20" t="s">
        <v>183</v>
      </c>
      <c r="B6" s="96">
        <f>'Equipe de Pessoal 3.1'!I7</f>
        <v>4700</v>
      </c>
      <c r="C6" s="96">
        <f>B6</f>
        <v>4700</v>
      </c>
      <c r="D6" s="96">
        <v>4817.5</v>
      </c>
      <c r="E6" s="96">
        <f aca="true" t="shared" si="0" ref="E6:M6">D6</f>
        <v>4817.5</v>
      </c>
      <c r="F6" s="96">
        <f t="shared" si="0"/>
        <v>4817.5</v>
      </c>
      <c r="G6" s="96">
        <f t="shared" si="0"/>
        <v>4817.5</v>
      </c>
      <c r="H6" s="96">
        <f t="shared" si="0"/>
        <v>4817.5</v>
      </c>
      <c r="I6" s="96">
        <f t="shared" si="0"/>
        <v>4817.5</v>
      </c>
      <c r="J6" s="96">
        <f t="shared" si="0"/>
        <v>4817.5</v>
      </c>
      <c r="K6" s="96">
        <f t="shared" si="0"/>
        <v>4817.5</v>
      </c>
      <c r="L6" s="96">
        <f t="shared" si="0"/>
        <v>4817.5</v>
      </c>
      <c r="M6" s="96">
        <f t="shared" si="0"/>
        <v>4817.5</v>
      </c>
      <c r="N6" s="97">
        <f>SUM(B6:M6)</f>
        <v>57575</v>
      </c>
    </row>
    <row r="7" spans="1:14" ht="15" customHeight="1">
      <c r="A7" s="114" t="s">
        <v>166</v>
      </c>
      <c r="B7" s="96">
        <f>'Equipe de Pessoal 3.1'!I8</f>
        <v>7560</v>
      </c>
      <c r="C7" s="96">
        <f>B7</f>
        <v>7560</v>
      </c>
      <c r="D7" s="96">
        <v>7749</v>
      </c>
      <c r="E7" s="96">
        <v>7749</v>
      </c>
      <c r="F7" s="96">
        <f aca="true" t="shared" si="1" ref="F7:M7">E7</f>
        <v>7749</v>
      </c>
      <c r="G7" s="96">
        <f t="shared" si="1"/>
        <v>7749</v>
      </c>
      <c r="H7" s="96">
        <f t="shared" si="1"/>
        <v>7749</v>
      </c>
      <c r="I7" s="96">
        <f t="shared" si="1"/>
        <v>7749</v>
      </c>
      <c r="J7" s="96">
        <f t="shared" si="1"/>
        <v>7749</v>
      </c>
      <c r="K7" s="96">
        <f t="shared" si="1"/>
        <v>7749</v>
      </c>
      <c r="L7" s="96">
        <f t="shared" si="1"/>
        <v>7749</v>
      </c>
      <c r="M7" s="96">
        <f t="shared" si="1"/>
        <v>7749</v>
      </c>
      <c r="N7" s="97">
        <f>SUM(B7:M7)</f>
        <v>92610</v>
      </c>
    </row>
    <row r="8" spans="1:14" ht="15" customHeight="1">
      <c r="A8" s="176" t="s">
        <v>146</v>
      </c>
      <c r="B8" s="96">
        <f>'Equipe de Pessoal 3.1'!I9</f>
        <v>500</v>
      </c>
      <c r="C8" s="96">
        <f>B8</f>
        <v>500</v>
      </c>
      <c r="D8" s="96">
        <v>525</v>
      </c>
      <c r="E8" s="96">
        <f aca="true" t="shared" si="2" ref="E8:M9">D8</f>
        <v>525</v>
      </c>
      <c r="F8" s="96">
        <f t="shared" si="2"/>
        <v>525</v>
      </c>
      <c r="G8" s="96">
        <f t="shared" si="2"/>
        <v>525</v>
      </c>
      <c r="H8" s="96">
        <f t="shared" si="2"/>
        <v>525</v>
      </c>
      <c r="I8" s="96">
        <f t="shared" si="2"/>
        <v>525</v>
      </c>
      <c r="J8" s="96">
        <f t="shared" si="2"/>
        <v>525</v>
      </c>
      <c r="K8" s="96">
        <f t="shared" si="2"/>
        <v>525</v>
      </c>
      <c r="L8" s="96">
        <f t="shared" si="2"/>
        <v>525</v>
      </c>
      <c r="M8" s="96">
        <f t="shared" si="2"/>
        <v>525</v>
      </c>
      <c r="N8" s="97">
        <f>SUM(B8:M8)</f>
        <v>6250</v>
      </c>
    </row>
    <row r="9" spans="1:14" ht="15" customHeight="1">
      <c r="A9" s="132" t="s">
        <v>174</v>
      </c>
      <c r="B9" s="96">
        <f>'Equipe de Pessoal 3.1'!I10</f>
        <v>2980</v>
      </c>
      <c r="C9" s="96">
        <f>B9</f>
        <v>2980</v>
      </c>
      <c r="D9" s="96">
        <v>3054.5</v>
      </c>
      <c r="E9" s="96">
        <f t="shared" si="2"/>
        <v>3054.5</v>
      </c>
      <c r="F9" s="96">
        <f t="shared" si="2"/>
        <v>3054.5</v>
      </c>
      <c r="G9" s="96">
        <f t="shared" si="2"/>
        <v>3054.5</v>
      </c>
      <c r="H9" s="96">
        <f t="shared" si="2"/>
        <v>3054.5</v>
      </c>
      <c r="I9" s="96">
        <f t="shared" si="2"/>
        <v>3054.5</v>
      </c>
      <c r="J9" s="96">
        <f t="shared" si="2"/>
        <v>3054.5</v>
      </c>
      <c r="K9" s="96">
        <f t="shared" si="2"/>
        <v>3054.5</v>
      </c>
      <c r="L9" s="96">
        <f t="shared" si="2"/>
        <v>3054.5</v>
      </c>
      <c r="M9" s="96">
        <f t="shared" si="2"/>
        <v>3054.5</v>
      </c>
      <c r="N9" s="97">
        <f>SUM(B9:M9)</f>
        <v>36505</v>
      </c>
    </row>
    <row r="10" spans="1:14" ht="18" customHeight="1">
      <c r="A10" s="98" t="s">
        <v>81</v>
      </c>
      <c r="B10" s="99">
        <f>B6+B7+B8+B9</f>
        <v>15740</v>
      </c>
      <c r="C10" s="99">
        <f aca="true" t="shared" si="3" ref="C10:M10">SUM(C6:C9)</f>
        <v>15740</v>
      </c>
      <c r="D10" s="99">
        <f t="shared" si="3"/>
        <v>16146</v>
      </c>
      <c r="E10" s="99">
        <f t="shared" si="3"/>
        <v>16146</v>
      </c>
      <c r="F10" s="99">
        <f t="shared" si="3"/>
        <v>16146</v>
      </c>
      <c r="G10" s="99">
        <f t="shared" si="3"/>
        <v>16146</v>
      </c>
      <c r="H10" s="99">
        <f t="shared" si="3"/>
        <v>16146</v>
      </c>
      <c r="I10" s="99">
        <f t="shared" si="3"/>
        <v>16146</v>
      </c>
      <c r="J10" s="99">
        <f t="shared" si="3"/>
        <v>16146</v>
      </c>
      <c r="K10" s="99">
        <f t="shared" si="3"/>
        <v>16146</v>
      </c>
      <c r="L10" s="99">
        <f t="shared" si="3"/>
        <v>16146</v>
      </c>
      <c r="M10" s="99">
        <f t="shared" si="3"/>
        <v>16146</v>
      </c>
      <c r="N10" s="100">
        <f>SUM(B10:M10)</f>
        <v>192940</v>
      </c>
    </row>
    <row r="11" ht="12.75" customHeight="1"/>
    <row r="12" spans="1:14" ht="27" customHeight="1">
      <c r="A12" s="15" t="s">
        <v>82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ht="15" customHeight="1">
      <c r="A13" s="5" t="s">
        <v>83</v>
      </c>
      <c r="B13" s="96">
        <v>0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7">
        <f aca="true" t="shared" si="4" ref="N13:N32">SUM(B13:M13)</f>
        <v>0</v>
      </c>
    </row>
    <row r="14" spans="1:14" ht="15" customHeight="1">
      <c r="A14" s="5" t="s">
        <v>84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7">
        <f t="shared" si="4"/>
        <v>0</v>
      </c>
    </row>
    <row r="15" spans="1:14" ht="18" customHeight="1">
      <c r="A15" s="101" t="s">
        <v>85</v>
      </c>
      <c r="B15" s="99">
        <f aca="true" t="shared" si="5" ref="B15:M15">SUM(B13:B14)</f>
        <v>0</v>
      </c>
      <c r="C15" s="99">
        <f t="shared" si="5"/>
        <v>0</v>
      </c>
      <c r="D15" s="99">
        <f t="shared" si="5"/>
        <v>0</v>
      </c>
      <c r="E15" s="99">
        <f t="shared" si="5"/>
        <v>0</v>
      </c>
      <c r="F15" s="99">
        <f t="shared" si="5"/>
        <v>0</v>
      </c>
      <c r="G15" s="99">
        <f t="shared" si="5"/>
        <v>0</v>
      </c>
      <c r="H15" s="99">
        <f t="shared" si="5"/>
        <v>0</v>
      </c>
      <c r="I15" s="99">
        <f t="shared" si="5"/>
        <v>0</v>
      </c>
      <c r="J15" s="99">
        <f t="shared" si="5"/>
        <v>0</v>
      </c>
      <c r="K15" s="99">
        <f t="shared" si="5"/>
        <v>0</v>
      </c>
      <c r="L15" s="99">
        <f t="shared" si="5"/>
        <v>0</v>
      </c>
      <c r="M15" s="99">
        <f t="shared" si="5"/>
        <v>0</v>
      </c>
      <c r="N15" s="100">
        <f t="shared" si="4"/>
        <v>0</v>
      </c>
    </row>
    <row r="16" spans="1:14" ht="15" customHeight="1">
      <c r="A16" s="5" t="s">
        <v>86</v>
      </c>
      <c r="B16" s="96">
        <f>'Despesas Trabalhistas  3.1 (2º '!C16</f>
        <v>1259.2</v>
      </c>
      <c r="C16" s="96">
        <f>'Despesas Trabalhistas  3.1 (2º '!D16</f>
        <v>1259.2</v>
      </c>
      <c r="D16" s="96">
        <f>'Despesas Trabalhistas  3.1 (2º '!E16</f>
        <v>1291.68</v>
      </c>
      <c r="E16" s="96">
        <f>'Despesas Trabalhistas  3.1 (2º '!F16</f>
        <v>1291.68</v>
      </c>
      <c r="F16" s="96">
        <f>'Despesas Trabalhistas  3.1 (2º '!G16</f>
        <v>1291.68</v>
      </c>
      <c r="G16" s="96">
        <f>'Despesas Trabalhistas  3.1 (2º '!H16</f>
        <v>1291.68</v>
      </c>
      <c r="H16" s="96">
        <f>'Despesas Trabalhistas  3.1 (2º '!I16</f>
        <v>1291.68</v>
      </c>
      <c r="I16" s="96">
        <f>'Despesas Trabalhistas  3.1 (2º '!J16</f>
        <v>1291.68</v>
      </c>
      <c r="J16" s="96">
        <f>'Despesas Trabalhistas  3.1 (2º '!K16</f>
        <v>1291.68</v>
      </c>
      <c r="K16" s="96">
        <f>'Despesas Trabalhistas  3.1 (2º '!L16</f>
        <v>1291.68</v>
      </c>
      <c r="L16" s="96">
        <f>'Despesas Trabalhistas  3.1 (2º '!M16</f>
        <v>1291.68</v>
      </c>
      <c r="M16" s="96">
        <f>'Despesas Trabalhistas  3.1 (2º '!N16</f>
        <v>1291.68</v>
      </c>
      <c r="N16" s="97">
        <f t="shared" si="4"/>
        <v>15435.200000000003</v>
      </c>
    </row>
    <row r="17" spans="1:14" ht="18" customHeight="1">
      <c r="A17" s="101" t="s">
        <v>87</v>
      </c>
      <c r="B17" s="99">
        <f aca="true" t="shared" si="6" ref="B17:M17">B16</f>
        <v>1259.2</v>
      </c>
      <c r="C17" s="99">
        <f t="shared" si="6"/>
        <v>1259.2</v>
      </c>
      <c r="D17" s="99">
        <f t="shared" si="6"/>
        <v>1291.68</v>
      </c>
      <c r="E17" s="99">
        <f t="shared" si="6"/>
        <v>1291.68</v>
      </c>
      <c r="F17" s="99">
        <f t="shared" si="6"/>
        <v>1291.68</v>
      </c>
      <c r="G17" s="99">
        <f t="shared" si="6"/>
        <v>1291.68</v>
      </c>
      <c r="H17" s="99">
        <f t="shared" si="6"/>
        <v>1291.68</v>
      </c>
      <c r="I17" s="99">
        <f t="shared" si="6"/>
        <v>1291.68</v>
      </c>
      <c r="J17" s="99">
        <f t="shared" si="6"/>
        <v>1291.68</v>
      </c>
      <c r="K17" s="99">
        <f t="shared" si="6"/>
        <v>1291.68</v>
      </c>
      <c r="L17" s="99">
        <f t="shared" si="6"/>
        <v>1291.68</v>
      </c>
      <c r="M17" s="99">
        <f t="shared" si="6"/>
        <v>1291.68</v>
      </c>
      <c r="N17" s="100">
        <f t="shared" si="4"/>
        <v>15435.200000000003</v>
      </c>
    </row>
    <row r="18" spans="1:14" ht="15" customHeight="1">
      <c r="A18" s="5" t="s">
        <v>88</v>
      </c>
      <c r="B18" s="96">
        <f>'Despesas Trabalhistas  3.1 (2º '!C19</f>
        <v>0</v>
      </c>
      <c r="C18" s="96">
        <f>'Despesas Trabalhistas  3.1 (2º '!D19</f>
        <v>0</v>
      </c>
      <c r="D18" s="96">
        <f>'Despesas Trabalhistas  3.1 (2º '!E19</f>
        <v>0</v>
      </c>
      <c r="E18" s="96">
        <f>'Despesas Trabalhistas  3.1 (2º '!F19</f>
        <v>0</v>
      </c>
      <c r="F18" s="96">
        <f>'Despesas Trabalhistas  3.1 (2º '!G19</f>
        <v>0</v>
      </c>
      <c r="G18" s="96">
        <f>'Despesas Trabalhistas  3.1 (2º '!H19</f>
        <v>0</v>
      </c>
      <c r="H18" s="96">
        <f>'Despesas Trabalhistas  3.1 (2º '!I19</f>
        <v>0</v>
      </c>
      <c r="I18" s="96">
        <f>'Despesas Trabalhistas  3.1 (2º '!J19</f>
        <v>0</v>
      </c>
      <c r="J18" s="96">
        <f>'Despesas Trabalhistas  3.1 (2º '!K19</f>
        <v>0</v>
      </c>
      <c r="K18" s="96">
        <f>'Despesas Trabalhistas  3.1 (2º '!L19</f>
        <v>0</v>
      </c>
      <c r="L18" s="96">
        <f>'Despesas Trabalhistas  3.1 (2º '!M19</f>
        <v>0</v>
      </c>
      <c r="M18" s="96">
        <f>'Despesas Trabalhistas  3.1 (2º '!N19</f>
        <v>0</v>
      </c>
      <c r="N18" s="97">
        <f t="shared" si="4"/>
        <v>0</v>
      </c>
    </row>
    <row r="19" spans="1:14" ht="18" customHeight="1">
      <c r="A19" s="101" t="s">
        <v>89</v>
      </c>
      <c r="B19" s="99">
        <f aca="true" t="shared" si="7" ref="B19:M19">B18</f>
        <v>0</v>
      </c>
      <c r="C19" s="99">
        <f t="shared" si="7"/>
        <v>0</v>
      </c>
      <c r="D19" s="99">
        <f t="shared" si="7"/>
        <v>0</v>
      </c>
      <c r="E19" s="99">
        <f t="shared" si="7"/>
        <v>0</v>
      </c>
      <c r="F19" s="99">
        <f t="shared" si="7"/>
        <v>0</v>
      </c>
      <c r="G19" s="99">
        <f t="shared" si="7"/>
        <v>0</v>
      </c>
      <c r="H19" s="99">
        <f t="shared" si="7"/>
        <v>0</v>
      </c>
      <c r="I19" s="99">
        <f t="shared" si="7"/>
        <v>0</v>
      </c>
      <c r="J19" s="99">
        <f t="shared" si="7"/>
        <v>0</v>
      </c>
      <c r="K19" s="99">
        <f t="shared" si="7"/>
        <v>0</v>
      </c>
      <c r="L19" s="99">
        <f t="shared" si="7"/>
        <v>0</v>
      </c>
      <c r="M19" s="99">
        <f t="shared" si="7"/>
        <v>0</v>
      </c>
      <c r="N19" s="100">
        <f t="shared" si="4"/>
        <v>0</v>
      </c>
    </row>
    <row r="20" spans="1:15" ht="15" customHeight="1">
      <c r="A20" s="20" t="s">
        <v>51</v>
      </c>
      <c r="B20" s="97">
        <f>'Despesas Trabalhistas  3.1 (2º '!C20</f>
        <v>1311.6666666666667</v>
      </c>
      <c r="C20" s="97">
        <f>'Despesas Trabalhistas  3.1 (2º '!D20</f>
        <v>1311.6666666666667</v>
      </c>
      <c r="D20" s="97">
        <f>'Despesas Trabalhistas  3.1 (2º '!E20</f>
        <v>1345.5</v>
      </c>
      <c r="E20" s="97">
        <f>'Despesas Trabalhistas  3.1 (2º '!F20</f>
        <v>1345.5</v>
      </c>
      <c r="F20" s="97">
        <f>'Despesas Trabalhistas  3.1 (2º '!G20</f>
        <v>1345.5</v>
      </c>
      <c r="G20" s="97">
        <f>'Despesas Trabalhistas  3.1 (2º '!H20</f>
        <v>1345.5</v>
      </c>
      <c r="H20" s="97">
        <f>'Despesas Trabalhistas  3.1 (2º '!I20</f>
        <v>1345.5</v>
      </c>
      <c r="I20" s="97">
        <f>'Despesas Trabalhistas  3.1 (2º '!J20</f>
        <v>1345.5</v>
      </c>
      <c r="J20" s="97">
        <f>'Despesas Trabalhistas  3.1 (2º '!K20</f>
        <v>1345.5</v>
      </c>
      <c r="K20" s="97">
        <f>'Despesas Trabalhistas  3.1 (2º '!L20</f>
        <v>1345.5</v>
      </c>
      <c r="L20" s="97">
        <f>'Despesas Trabalhistas  3.1 (2º '!M20</f>
        <v>1345.5</v>
      </c>
      <c r="M20" s="97">
        <f>'Despesas Trabalhistas  3.1 (2º '!N20</f>
        <v>1345.5</v>
      </c>
      <c r="N20" s="97">
        <f t="shared" si="4"/>
        <v>16078.333333333334</v>
      </c>
      <c r="O20" s="102"/>
    </row>
    <row r="21" spans="1:15" ht="15" customHeight="1">
      <c r="A21" s="20" t="s">
        <v>53</v>
      </c>
      <c r="B21" s="97">
        <f>'Despesas Trabalhistas  3.1 (2º '!C21</f>
        <v>104.93333333333334</v>
      </c>
      <c r="C21" s="97">
        <f>'Despesas Trabalhistas  3.1 (2º '!D21</f>
        <v>104.93333333333334</v>
      </c>
      <c r="D21" s="97">
        <f>'Despesas Trabalhistas  3.1 (2º '!E21</f>
        <v>107.64</v>
      </c>
      <c r="E21" s="97">
        <f>'Despesas Trabalhistas  3.1 (2º '!F21</f>
        <v>107.64</v>
      </c>
      <c r="F21" s="97">
        <f>'Despesas Trabalhistas  3.1 (2º '!G21</f>
        <v>107.64</v>
      </c>
      <c r="G21" s="97">
        <f>'Despesas Trabalhistas  3.1 (2º '!H21</f>
        <v>107.64</v>
      </c>
      <c r="H21" s="97">
        <f>'Despesas Trabalhistas  3.1 (2º '!I21</f>
        <v>107.64</v>
      </c>
      <c r="I21" s="97">
        <f>'Despesas Trabalhistas  3.1 (2º '!J21</f>
        <v>107.64</v>
      </c>
      <c r="J21" s="97">
        <f>'Despesas Trabalhistas  3.1 (2º '!K21</f>
        <v>107.64</v>
      </c>
      <c r="K21" s="97">
        <f>'Despesas Trabalhistas  3.1 (2º '!L21</f>
        <v>107.64</v>
      </c>
      <c r="L21" s="97">
        <f>'Despesas Trabalhistas  3.1 (2º '!M21</f>
        <v>107.64</v>
      </c>
      <c r="M21" s="97">
        <f>'Despesas Trabalhistas  3.1 (2º '!N21</f>
        <v>107.64</v>
      </c>
      <c r="N21" s="97">
        <f t="shared" si="4"/>
        <v>1286.2666666666669</v>
      </c>
      <c r="O21" s="102"/>
    </row>
    <row r="22" spans="1:15" ht="18" customHeight="1">
      <c r="A22" s="101" t="s">
        <v>90</v>
      </c>
      <c r="B22" s="100">
        <f aca="true" t="shared" si="8" ref="B22:M22">SUM(B20:B21)</f>
        <v>1416.6000000000001</v>
      </c>
      <c r="C22" s="100">
        <f t="shared" si="8"/>
        <v>1416.6000000000001</v>
      </c>
      <c r="D22" s="100">
        <f t="shared" si="8"/>
        <v>1453.14</v>
      </c>
      <c r="E22" s="100">
        <f t="shared" si="8"/>
        <v>1453.14</v>
      </c>
      <c r="F22" s="100">
        <f t="shared" si="8"/>
        <v>1453.14</v>
      </c>
      <c r="G22" s="100">
        <f t="shared" si="8"/>
        <v>1453.14</v>
      </c>
      <c r="H22" s="100">
        <f t="shared" si="8"/>
        <v>1453.14</v>
      </c>
      <c r="I22" s="100">
        <f t="shared" si="8"/>
        <v>1453.14</v>
      </c>
      <c r="J22" s="100">
        <f t="shared" si="8"/>
        <v>1453.14</v>
      </c>
      <c r="K22" s="100">
        <f t="shared" si="8"/>
        <v>1453.14</v>
      </c>
      <c r="L22" s="100">
        <f t="shared" si="8"/>
        <v>1453.14</v>
      </c>
      <c r="M22" s="100">
        <f t="shared" si="8"/>
        <v>1453.14</v>
      </c>
      <c r="N22" s="100">
        <f t="shared" si="4"/>
        <v>17364.6</v>
      </c>
      <c r="O22" s="102"/>
    </row>
    <row r="23" spans="1:15" s="148" customFormat="1" ht="18" customHeight="1">
      <c r="A23" s="149" t="s">
        <v>147</v>
      </c>
      <c r="B23" s="97">
        <f>'Despesas Trabalhistas  3.1 (2º '!C22</f>
        <v>1311.6666666666667</v>
      </c>
      <c r="C23" s="97">
        <f>'Despesas Trabalhistas  3.1 (2º '!D22</f>
        <v>1311.6666666666667</v>
      </c>
      <c r="D23" s="97">
        <f>'Despesas Trabalhistas  3.1 (2º '!E22</f>
        <v>1345.5</v>
      </c>
      <c r="E23" s="97">
        <f>'Despesas Trabalhistas  3.1 (2º '!F22</f>
        <v>1345.5</v>
      </c>
      <c r="F23" s="97">
        <f>'Despesas Trabalhistas  3.1 (2º '!G22</f>
        <v>1345.5</v>
      </c>
      <c r="G23" s="97">
        <f>'Despesas Trabalhistas  3.1 (2º '!H22</f>
        <v>1345.5</v>
      </c>
      <c r="H23" s="97">
        <f>'Despesas Trabalhistas  3.1 (2º '!I22</f>
        <v>1345.5</v>
      </c>
      <c r="I23" s="146">
        <f>'Despesas Trabalhistas  3.1 (2º '!J22</f>
        <v>1345.5</v>
      </c>
      <c r="J23" s="146">
        <f>'Despesas Trabalhistas  3.1 (2º '!K22</f>
        <v>1345.5</v>
      </c>
      <c r="K23" s="146">
        <f>J23</f>
        <v>1345.5</v>
      </c>
      <c r="L23" s="146">
        <f>K23</f>
        <v>1345.5</v>
      </c>
      <c r="M23" s="146">
        <f>L23</f>
        <v>1345.5</v>
      </c>
      <c r="N23" s="97">
        <f t="shared" si="4"/>
        <v>16078.333333333334</v>
      </c>
      <c r="O23" s="147"/>
    </row>
    <row r="24" spans="1:15" ht="15" customHeight="1">
      <c r="A24" s="20" t="s">
        <v>123</v>
      </c>
      <c r="B24" s="97">
        <f>'Despesas Trabalhistas  3.1 (2º '!C23</f>
        <v>437.22222222222223</v>
      </c>
      <c r="C24" s="97">
        <f>'Despesas Trabalhistas  3.1 (2º '!D23</f>
        <v>437.22222222222223</v>
      </c>
      <c r="D24" s="97">
        <f>'Despesas Trabalhistas  3.1 (2º '!E23</f>
        <v>448.5</v>
      </c>
      <c r="E24" s="97">
        <f>'Despesas Trabalhistas  3.1 (2º '!F23</f>
        <v>448.5</v>
      </c>
      <c r="F24" s="97">
        <f>'Despesas Trabalhistas  3.1 (2º '!G23</f>
        <v>448.5</v>
      </c>
      <c r="G24" s="97">
        <f>'Despesas Trabalhistas  3.1 (2º '!H23</f>
        <v>448.5</v>
      </c>
      <c r="H24" s="97">
        <f>'Despesas Trabalhistas  3.1 (2º '!I23</f>
        <v>448.5</v>
      </c>
      <c r="I24" s="97">
        <f>'Despesas Trabalhistas  3.1 (2º '!J23</f>
        <v>448.5</v>
      </c>
      <c r="J24" s="97">
        <f>'Despesas Trabalhistas  3.1 (2º '!K23</f>
        <v>448.5</v>
      </c>
      <c r="K24" s="97">
        <f>'Despesas Trabalhistas  3.1 (2º '!L23</f>
        <v>448.5</v>
      </c>
      <c r="L24" s="97">
        <f>'Despesas Trabalhistas  3.1 (2º '!M23</f>
        <v>448.5</v>
      </c>
      <c r="M24" s="97">
        <f>'Despesas Trabalhistas  3.1 (2º '!N23</f>
        <v>448.5</v>
      </c>
      <c r="N24" s="97">
        <f t="shared" si="4"/>
        <v>5359.444444444444</v>
      </c>
      <c r="O24" s="102"/>
    </row>
    <row r="25" spans="1:15" ht="15" customHeight="1">
      <c r="A25" s="20" t="s">
        <v>91</v>
      </c>
      <c r="B25" s="97">
        <f>'Despesas Trabalhistas  3.1 (2º '!C24</f>
        <v>139.91111111111113</v>
      </c>
      <c r="C25" s="97">
        <f>'Despesas Trabalhistas  3.1 (2º '!D24</f>
        <v>139.91111111111113</v>
      </c>
      <c r="D25" s="97">
        <f>'Despesas Trabalhistas  3.1 (2º '!E24</f>
        <v>143.52</v>
      </c>
      <c r="E25" s="97">
        <f>'Despesas Trabalhistas  3.1 (2º '!F24</f>
        <v>143.52</v>
      </c>
      <c r="F25" s="97">
        <f>'Despesas Trabalhistas  3.1 (2º '!G24</f>
        <v>143.52</v>
      </c>
      <c r="G25" s="97">
        <f>'Despesas Trabalhistas  3.1 (2º '!H24</f>
        <v>143.52</v>
      </c>
      <c r="H25" s="97">
        <f>'Despesas Trabalhistas  3.1 (2º '!I24</f>
        <v>143.52</v>
      </c>
      <c r="I25" s="97">
        <f>'Despesas Trabalhistas  3.1 (2º '!J24</f>
        <v>143.52</v>
      </c>
      <c r="J25" s="97">
        <f>'Despesas Trabalhistas  3.1 (2º '!K24</f>
        <v>143.52</v>
      </c>
      <c r="K25" s="97">
        <f>'Despesas Trabalhistas  3.1 (2º '!L24</f>
        <v>143.52</v>
      </c>
      <c r="L25" s="97">
        <f>'Despesas Trabalhistas  3.1 (2º '!M24</f>
        <v>143.52</v>
      </c>
      <c r="M25" s="97">
        <f>'Despesas Trabalhistas  3.1 (2º '!N24</f>
        <v>143.52</v>
      </c>
      <c r="N25" s="97">
        <f t="shared" si="4"/>
        <v>1715.0222222222221</v>
      </c>
      <c r="O25" s="102"/>
    </row>
    <row r="26" spans="1:14" ht="18" customHeight="1">
      <c r="A26" s="98" t="s">
        <v>92</v>
      </c>
      <c r="B26" s="100">
        <f>SUM(B23:B25)</f>
        <v>1888.8</v>
      </c>
      <c r="C26" s="100">
        <f aca="true" t="shared" si="9" ref="C26:M26">SUM(C23:C25)</f>
        <v>1888.8</v>
      </c>
      <c r="D26" s="100">
        <f t="shared" si="9"/>
        <v>1937.52</v>
      </c>
      <c r="E26" s="100">
        <f t="shared" si="9"/>
        <v>1937.52</v>
      </c>
      <c r="F26" s="100">
        <f t="shared" si="9"/>
        <v>1937.52</v>
      </c>
      <c r="G26" s="100">
        <f t="shared" si="9"/>
        <v>1937.52</v>
      </c>
      <c r="H26" s="100">
        <f t="shared" si="9"/>
        <v>1937.52</v>
      </c>
      <c r="I26" s="100">
        <f t="shared" si="9"/>
        <v>1937.52</v>
      </c>
      <c r="J26" s="100">
        <f t="shared" si="9"/>
        <v>1937.52</v>
      </c>
      <c r="K26" s="100">
        <f t="shared" si="9"/>
        <v>1937.52</v>
      </c>
      <c r="L26" s="100">
        <f t="shared" si="9"/>
        <v>1937.52</v>
      </c>
      <c r="M26" s="100">
        <f t="shared" si="9"/>
        <v>1937.52</v>
      </c>
      <c r="N26" s="100">
        <f t="shared" si="4"/>
        <v>23152.800000000003</v>
      </c>
    </row>
    <row r="27" spans="1:14" ht="15" customHeight="1">
      <c r="A27" s="103" t="s">
        <v>58</v>
      </c>
      <c r="B27" s="96">
        <f>'Despesas Trabalhistas  3.1 (2º '!C27</f>
        <v>1000</v>
      </c>
      <c r="C27" s="96">
        <f>'Despesas Trabalhistas  3.1 (2º '!D27</f>
        <v>1000</v>
      </c>
      <c r="D27" s="96">
        <f aca="true" t="shared" si="10" ref="D27:M28">C27</f>
        <v>1000</v>
      </c>
      <c r="E27" s="96">
        <f t="shared" si="10"/>
        <v>1000</v>
      </c>
      <c r="F27" s="96">
        <f t="shared" si="10"/>
        <v>1000</v>
      </c>
      <c r="G27" s="96">
        <f t="shared" si="10"/>
        <v>1000</v>
      </c>
      <c r="H27" s="96">
        <f t="shared" si="10"/>
        <v>1000</v>
      </c>
      <c r="I27" s="96">
        <f t="shared" si="10"/>
        <v>1000</v>
      </c>
      <c r="J27" s="96">
        <f>'Despesas Trabalhistas  3.1 (2º '!K27</f>
        <v>1000</v>
      </c>
      <c r="K27" s="96">
        <f t="shared" si="10"/>
        <v>1000</v>
      </c>
      <c r="L27" s="96">
        <f t="shared" si="10"/>
        <v>1000</v>
      </c>
      <c r="M27" s="96">
        <f t="shared" si="10"/>
        <v>1000</v>
      </c>
      <c r="N27" s="97">
        <f t="shared" si="4"/>
        <v>12000</v>
      </c>
    </row>
    <row r="28" spans="1:14" ht="15" customHeight="1">
      <c r="A28" s="103" t="s">
        <v>93</v>
      </c>
      <c r="B28" s="96">
        <f>'Despesas Trabalhistas  3.1 (2º '!C28</f>
        <v>2000</v>
      </c>
      <c r="C28" s="96">
        <f>B28</f>
        <v>2000</v>
      </c>
      <c r="D28" s="96">
        <f t="shared" si="10"/>
        <v>2000</v>
      </c>
      <c r="E28" s="96">
        <f t="shared" si="10"/>
        <v>2000</v>
      </c>
      <c r="F28" s="96">
        <f t="shared" si="10"/>
        <v>2000</v>
      </c>
      <c r="G28" s="96">
        <f t="shared" si="10"/>
        <v>2000</v>
      </c>
      <c r="H28" s="96">
        <f t="shared" si="10"/>
        <v>2000</v>
      </c>
      <c r="I28" s="96">
        <f t="shared" si="10"/>
        <v>2000</v>
      </c>
      <c r="J28" s="96">
        <f>I28</f>
        <v>2000</v>
      </c>
      <c r="K28" s="96">
        <f t="shared" si="10"/>
        <v>2000</v>
      </c>
      <c r="L28" s="96">
        <f t="shared" si="10"/>
        <v>2000</v>
      </c>
      <c r="M28" s="96">
        <f t="shared" si="10"/>
        <v>2000</v>
      </c>
      <c r="N28" s="97">
        <f t="shared" si="4"/>
        <v>24000</v>
      </c>
    </row>
    <row r="29" spans="1:14" ht="18" customHeight="1">
      <c r="A29" s="98" t="s">
        <v>94</v>
      </c>
      <c r="B29" s="100">
        <f aca="true" t="shared" si="11" ref="B29:M29">SUM(B27:B28)</f>
        <v>3000</v>
      </c>
      <c r="C29" s="100">
        <f t="shared" si="11"/>
        <v>3000</v>
      </c>
      <c r="D29" s="100">
        <f t="shared" si="11"/>
        <v>3000</v>
      </c>
      <c r="E29" s="100">
        <f t="shared" si="11"/>
        <v>3000</v>
      </c>
      <c r="F29" s="100">
        <f t="shared" si="11"/>
        <v>3000</v>
      </c>
      <c r="G29" s="100">
        <f t="shared" si="11"/>
        <v>3000</v>
      </c>
      <c r="H29" s="100">
        <f t="shared" si="11"/>
        <v>3000</v>
      </c>
      <c r="I29" s="100">
        <f t="shared" si="11"/>
        <v>3000</v>
      </c>
      <c r="J29" s="100">
        <f t="shared" si="11"/>
        <v>3000</v>
      </c>
      <c r="K29" s="100">
        <f t="shared" si="11"/>
        <v>3000</v>
      </c>
      <c r="L29" s="100">
        <f t="shared" si="11"/>
        <v>3000</v>
      </c>
      <c r="M29" s="100">
        <f t="shared" si="11"/>
        <v>3000</v>
      </c>
      <c r="N29" s="100">
        <f t="shared" si="4"/>
        <v>36000</v>
      </c>
    </row>
    <row r="30" spans="1:15" ht="15" customHeight="1">
      <c r="A30" s="20" t="s">
        <v>61</v>
      </c>
      <c r="B30" s="97">
        <f>'Despesas Trabalhistas  3.1 (2º '!D31</f>
        <v>0</v>
      </c>
      <c r="C30" s="97">
        <f>B30</f>
        <v>0</v>
      </c>
      <c r="D30" s="97">
        <f aca="true" t="shared" si="12" ref="D30:M31">C30</f>
        <v>0</v>
      </c>
      <c r="E30" s="97">
        <f t="shared" si="12"/>
        <v>0</v>
      </c>
      <c r="F30" s="97">
        <f t="shared" si="12"/>
        <v>0</v>
      </c>
      <c r="G30" s="97">
        <f t="shared" si="12"/>
        <v>0</v>
      </c>
      <c r="H30" s="97">
        <f t="shared" si="12"/>
        <v>0</v>
      </c>
      <c r="I30" s="97">
        <f t="shared" si="12"/>
        <v>0</v>
      </c>
      <c r="J30" s="97">
        <f t="shared" si="12"/>
        <v>0</v>
      </c>
      <c r="K30" s="97">
        <f t="shared" si="12"/>
        <v>0</v>
      </c>
      <c r="L30" s="97">
        <f t="shared" si="12"/>
        <v>0</v>
      </c>
      <c r="M30" s="97">
        <f t="shared" si="12"/>
        <v>0</v>
      </c>
      <c r="N30" s="97">
        <f t="shared" si="4"/>
        <v>0</v>
      </c>
      <c r="O30" s="102"/>
    </row>
    <row r="31" spans="1:15" ht="15" customHeight="1">
      <c r="A31" s="20" t="s">
        <v>62</v>
      </c>
      <c r="B31" s="97">
        <f>'Despesas Trabalhistas  3.1 (2º '!D32</f>
        <v>0</v>
      </c>
      <c r="C31" s="97">
        <f>B31</f>
        <v>0</v>
      </c>
      <c r="D31" s="97">
        <f t="shared" si="12"/>
        <v>0</v>
      </c>
      <c r="E31" s="97">
        <f t="shared" si="12"/>
        <v>0</v>
      </c>
      <c r="F31" s="97">
        <f t="shared" si="12"/>
        <v>0</v>
      </c>
      <c r="G31" s="97">
        <f t="shared" si="12"/>
        <v>0</v>
      </c>
      <c r="H31" s="97">
        <f t="shared" si="12"/>
        <v>0</v>
      </c>
      <c r="I31" s="97">
        <f t="shared" si="12"/>
        <v>0</v>
      </c>
      <c r="J31" s="97">
        <f t="shared" si="12"/>
        <v>0</v>
      </c>
      <c r="K31" s="97">
        <f t="shared" si="12"/>
        <v>0</v>
      </c>
      <c r="L31" s="97">
        <f t="shared" si="12"/>
        <v>0</v>
      </c>
      <c r="M31" s="97">
        <v>166.74</v>
      </c>
      <c r="N31" s="97">
        <f t="shared" si="4"/>
        <v>166.74</v>
      </c>
      <c r="O31" s="102"/>
    </row>
    <row r="32" spans="1:15" ht="18" customHeight="1">
      <c r="A32" s="98" t="s">
        <v>95</v>
      </c>
      <c r="B32" s="100">
        <f aca="true" t="shared" si="13" ref="B32:M32">SUM(B30:B31)</f>
        <v>0</v>
      </c>
      <c r="C32" s="100">
        <f t="shared" si="13"/>
        <v>0</v>
      </c>
      <c r="D32" s="100">
        <f t="shared" si="13"/>
        <v>0</v>
      </c>
      <c r="E32" s="100">
        <f t="shared" si="13"/>
        <v>0</v>
      </c>
      <c r="F32" s="100">
        <f t="shared" si="13"/>
        <v>0</v>
      </c>
      <c r="G32" s="100">
        <f t="shared" si="13"/>
        <v>0</v>
      </c>
      <c r="H32" s="100">
        <f t="shared" si="13"/>
        <v>0</v>
      </c>
      <c r="I32" s="100">
        <f t="shared" si="13"/>
        <v>0</v>
      </c>
      <c r="J32" s="100">
        <f t="shared" si="13"/>
        <v>0</v>
      </c>
      <c r="K32" s="100">
        <f t="shared" si="13"/>
        <v>0</v>
      </c>
      <c r="L32" s="100">
        <f t="shared" si="13"/>
        <v>0</v>
      </c>
      <c r="M32" s="100">
        <f t="shared" si="13"/>
        <v>166.74</v>
      </c>
      <c r="N32" s="100">
        <f t="shared" si="4"/>
        <v>166.74</v>
      </c>
      <c r="O32" s="144"/>
    </row>
    <row r="33" spans="1:14" ht="11.25" customHeight="1">
      <c r="A33" s="5"/>
      <c r="B33" s="5"/>
      <c r="C33" s="5"/>
      <c r="D33" s="5"/>
      <c r="E33" s="5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5" ht="18" customHeight="1">
      <c r="A34" s="101" t="s">
        <v>96</v>
      </c>
      <c r="B34" s="105">
        <f>B15+B17+B19+B22+B26+B29+B32</f>
        <v>7564.6</v>
      </c>
      <c r="C34" s="105">
        <f aca="true" t="shared" si="14" ref="C34:H34">C15+C17+C19+C22+C26+C29+C32</f>
        <v>7564.6</v>
      </c>
      <c r="D34" s="105">
        <f t="shared" si="14"/>
        <v>7682.34</v>
      </c>
      <c r="E34" s="105">
        <f t="shared" si="14"/>
        <v>7682.34</v>
      </c>
      <c r="F34" s="105">
        <f t="shared" si="14"/>
        <v>7682.34</v>
      </c>
      <c r="G34" s="105">
        <f t="shared" si="14"/>
        <v>7682.34</v>
      </c>
      <c r="H34" s="105">
        <f t="shared" si="14"/>
        <v>7682.34</v>
      </c>
      <c r="I34" s="150">
        <f>SUM(I13:I32)/2</f>
        <v>7682.34</v>
      </c>
      <c r="J34" s="150">
        <f>SUM(J13:J32)/2</f>
        <v>7682.34</v>
      </c>
      <c r="K34" s="150">
        <f>SUM(K13:K32)/2</f>
        <v>7682.34</v>
      </c>
      <c r="L34" s="150">
        <f>SUM(L13:L32)/2</f>
        <v>7682.34</v>
      </c>
      <c r="M34" s="150">
        <f>SUM(M13:M32)/2</f>
        <v>7849.08</v>
      </c>
      <c r="N34" s="100">
        <f>SUM(B34:M34)</f>
        <v>92119.33999999998</v>
      </c>
      <c r="O34" s="144"/>
    </row>
    <row r="35" spans="1:14" ht="10.5" customHeight="1">
      <c r="A35" s="106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27" customHeight="1">
      <c r="A36" s="15" t="s">
        <v>97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ht="15" customHeight="1">
      <c r="A37" s="5" t="s">
        <v>185</v>
      </c>
      <c r="B37" s="96">
        <f>'Custos Indiretos '!C5</f>
        <v>150</v>
      </c>
      <c r="C37" s="96">
        <f>B37</f>
        <v>150</v>
      </c>
      <c r="D37" s="96">
        <f aca="true" t="shared" si="15" ref="D37:M40">C37</f>
        <v>150</v>
      </c>
      <c r="E37" s="96">
        <f t="shared" si="15"/>
        <v>150</v>
      </c>
      <c r="F37" s="96">
        <f t="shared" si="15"/>
        <v>150</v>
      </c>
      <c r="G37" s="96">
        <f t="shared" si="15"/>
        <v>150</v>
      </c>
      <c r="H37" s="96">
        <f t="shared" si="15"/>
        <v>150</v>
      </c>
      <c r="I37" s="96">
        <f t="shared" si="15"/>
        <v>150</v>
      </c>
      <c r="J37" s="96">
        <f t="shared" si="15"/>
        <v>150</v>
      </c>
      <c r="K37" s="96">
        <f t="shared" si="15"/>
        <v>150</v>
      </c>
      <c r="L37" s="96">
        <f t="shared" si="15"/>
        <v>150</v>
      </c>
      <c r="M37" s="96">
        <f t="shared" si="15"/>
        <v>150</v>
      </c>
      <c r="N37" s="97">
        <f>SUM(B37:M37)</f>
        <v>1800</v>
      </c>
    </row>
    <row r="38" spans="1:14" ht="15" customHeight="1">
      <c r="A38" s="5" t="s">
        <v>167</v>
      </c>
      <c r="B38" s="96">
        <f>'Custos Indiretos '!C4</f>
        <v>600</v>
      </c>
      <c r="C38" s="96">
        <f>B38</f>
        <v>600</v>
      </c>
      <c r="D38" s="96">
        <f t="shared" si="15"/>
        <v>600</v>
      </c>
      <c r="E38" s="96">
        <f t="shared" si="15"/>
        <v>600</v>
      </c>
      <c r="F38" s="96">
        <f t="shared" si="15"/>
        <v>600</v>
      </c>
      <c r="G38" s="96">
        <f t="shared" si="15"/>
        <v>600</v>
      </c>
      <c r="H38" s="96">
        <f t="shared" si="15"/>
        <v>600</v>
      </c>
      <c r="I38" s="96">
        <f t="shared" si="15"/>
        <v>600</v>
      </c>
      <c r="J38" s="96">
        <f t="shared" si="15"/>
        <v>600</v>
      </c>
      <c r="K38" s="96">
        <f t="shared" si="15"/>
        <v>600</v>
      </c>
      <c r="L38" s="96">
        <f t="shared" si="15"/>
        <v>600</v>
      </c>
      <c r="M38" s="96">
        <f t="shared" si="15"/>
        <v>600</v>
      </c>
      <c r="N38" s="97">
        <f>SUM(B38:M38)</f>
        <v>7200</v>
      </c>
    </row>
    <row r="39" spans="1:14" ht="15" customHeight="1">
      <c r="A39" s="5" t="s">
        <v>120</v>
      </c>
      <c r="B39" s="96">
        <f>'Custos Indiretos '!C7</f>
        <v>250</v>
      </c>
      <c r="C39" s="96">
        <f>B39</f>
        <v>250</v>
      </c>
      <c r="D39" s="96">
        <f t="shared" si="15"/>
        <v>250</v>
      </c>
      <c r="E39" s="96">
        <f t="shared" si="15"/>
        <v>250</v>
      </c>
      <c r="F39" s="96">
        <f t="shared" si="15"/>
        <v>250</v>
      </c>
      <c r="G39" s="96">
        <f t="shared" si="15"/>
        <v>250</v>
      </c>
      <c r="H39" s="96">
        <f t="shared" si="15"/>
        <v>250</v>
      </c>
      <c r="I39" s="96">
        <f t="shared" si="15"/>
        <v>250</v>
      </c>
      <c r="J39" s="96">
        <f t="shared" si="15"/>
        <v>250</v>
      </c>
      <c r="K39" s="96">
        <f t="shared" si="15"/>
        <v>250</v>
      </c>
      <c r="L39" s="96">
        <f t="shared" si="15"/>
        <v>250</v>
      </c>
      <c r="M39" s="96">
        <f t="shared" si="15"/>
        <v>250</v>
      </c>
      <c r="N39" s="97">
        <f>SUM(B39:M39)</f>
        <v>3000</v>
      </c>
    </row>
    <row r="40" spans="1:14" ht="15" customHeight="1">
      <c r="A40" s="5" t="s">
        <v>178</v>
      </c>
      <c r="B40" s="96">
        <f>'Custos Indiretos '!C6</f>
        <v>230</v>
      </c>
      <c r="C40" s="96">
        <f>B40</f>
        <v>230</v>
      </c>
      <c r="D40" s="96">
        <f t="shared" si="15"/>
        <v>230</v>
      </c>
      <c r="E40" s="96">
        <f t="shared" si="15"/>
        <v>230</v>
      </c>
      <c r="F40" s="96">
        <f t="shared" si="15"/>
        <v>230</v>
      </c>
      <c r="G40" s="96">
        <f t="shared" si="15"/>
        <v>230</v>
      </c>
      <c r="H40" s="96">
        <f t="shared" si="15"/>
        <v>230</v>
      </c>
      <c r="I40" s="96">
        <f t="shared" si="15"/>
        <v>230</v>
      </c>
      <c r="J40" s="96">
        <f t="shared" si="15"/>
        <v>230</v>
      </c>
      <c r="K40" s="96">
        <f t="shared" si="15"/>
        <v>230</v>
      </c>
      <c r="L40" s="96">
        <f t="shared" si="15"/>
        <v>230</v>
      </c>
      <c r="M40" s="96">
        <f t="shared" si="15"/>
        <v>230</v>
      </c>
      <c r="N40" s="97">
        <f>SUM(B40:M40)</f>
        <v>2760</v>
      </c>
    </row>
    <row r="41" spans="1:14" ht="18" customHeight="1">
      <c r="A41" s="98" t="s">
        <v>60</v>
      </c>
      <c r="B41" s="99">
        <f>B37+B38+B39+B40</f>
        <v>1230</v>
      </c>
      <c r="C41" s="99">
        <f aca="true" t="shared" si="16" ref="C41:N41">SUM(C37:C40)</f>
        <v>1230</v>
      </c>
      <c r="D41" s="99">
        <f t="shared" si="16"/>
        <v>1230</v>
      </c>
      <c r="E41" s="99">
        <f t="shared" si="16"/>
        <v>1230</v>
      </c>
      <c r="F41" s="99">
        <f t="shared" si="16"/>
        <v>1230</v>
      </c>
      <c r="G41" s="99">
        <f t="shared" si="16"/>
        <v>1230</v>
      </c>
      <c r="H41" s="99">
        <f t="shared" si="16"/>
        <v>1230</v>
      </c>
      <c r="I41" s="99">
        <f t="shared" si="16"/>
        <v>1230</v>
      </c>
      <c r="J41" s="99">
        <f t="shared" si="16"/>
        <v>1230</v>
      </c>
      <c r="K41" s="99">
        <f t="shared" si="16"/>
        <v>1230</v>
      </c>
      <c r="L41" s="99">
        <f t="shared" si="16"/>
        <v>1230</v>
      </c>
      <c r="M41" s="99">
        <f t="shared" si="16"/>
        <v>1230</v>
      </c>
      <c r="N41" s="99">
        <f t="shared" si="16"/>
        <v>14760</v>
      </c>
    </row>
    <row r="42" spans="1:14" ht="13.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</row>
    <row r="43" spans="1:14" ht="27" customHeight="1">
      <c r="A43" s="15" t="s">
        <v>98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5" customHeight="1">
      <c r="A44" s="5" t="s">
        <v>193</v>
      </c>
      <c r="B44" s="96">
        <f>'Materiais de Consumo'!E4</f>
        <v>2730</v>
      </c>
      <c r="C44" s="96">
        <f aca="true" t="shared" si="17" ref="C44:E55">B44</f>
        <v>2730</v>
      </c>
      <c r="D44" s="96">
        <f aca="true" t="shared" si="18" ref="D44:M45">C44</f>
        <v>2730</v>
      </c>
      <c r="E44" s="96">
        <f t="shared" si="18"/>
        <v>2730</v>
      </c>
      <c r="F44" s="96">
        <f t="shared" si="18"/>
        <v>2730</v>
      </c>
      <c r="G44" s="96">
        <f t="shared" si="18"/>
        <v>2730</v>
      </c>
      <c r="H44" s="96">
        <f t="shared" si="18"/>
        <v>2730</v>
      </c>
      <c r="I44" s="96">
        <f t="shared" si="18"/>
        <v>2730</v>
      </c>
      <c r="J44" s="96">
        <f t="shared" si="18"/>
        <v>2730</v>
      </c>
      <c r="K44" s="96">
        <f t="shared" si="18"/>
        <v>2730</v>
      </c>
      <c r="L44" s="96">
        <f t="shared" si="18"/>
        <v>2730</v>
      </c>
      <c r="M44" s="96">
        <f t="shared" si="18"/>
        <v>2730</v>
      </c>
      <c r="N44" s="97">
        <f>SUM(B44:M44)</f>
        <v>32760</v>
      </c>
    </row>
    <row r="45" spans="1:14" ht="15" customHeight="1">
      <c r="A45" s="5" t="s">
        <v>192</v>
      </c>
      <c r="B45" s="96">
        <f>'Materiais de Consumo'!F5</f>
        <v>361.5</v>
      </c>
      <c r="C45" s="96">
        <f>B45</f>
        <v>361.5</v>
      </c>
      <c r="D45" s="96">
        <f t="shared" si="18"/>
        <v>361.5</v>
      </c>
      <c r="E45" s="96">
        <f t="shared" si="18"/>
        <v>361.5</v>
      </c>
      <c r="F45" s="96">
        <f t="shared" si="18"/>
        <v>361.5</v>
      </c>
      <c r="G45" s="96">
        <f t="shared" si="18"/>
        <v>361.5</v>
      </c>
      <c r="H45" s="96">
        <f t="shared" si="18"/>
        <v>361.5</v>
      </c>
      <c r="I45" s="96">
        <f t="shared" si="18"/>
        <v>361.5</v>
      </c>
      <c r="J45" s="96">
        <f t="shared" si="18"/>
        <v>361.5</v>
      </c>
      <c r="K45" s="96">
        <f t="shared" si="18"/>
        <v>361.5</v>
      </c>
      <c r="L45" s="96">
        <f t="shared" si="18"/>
        <v>361.5</v>
      </c>
      <c r="M45" s="96">
        <f t="shared" si="18"/>
        <v>361.5</v>
      </c>
      <c r="N45" s="97">
        <f aca="true" t="shared" si="19" ref="N45:N55">SUM(B45:M45)</f>
        <v>4338</v>
      </c>
    </row>
    <row r="46" spans="1:14" ht="15" customHeight="1">
      <c r="A46" s="5" t="s">
        <v>117</v>
      </c>
      <c r="B46" s="96">
        <f>'Materiais de Consumo'!F11</f>
        <v>250</v>
      </c>
      <c r="C46" s="96">
        <f>B46</f>
        <v>250</v>
      </c>
      <c r="D46" s="96">
        <f aca="true" t="shared" si="20" ref="D46:M46">C46</f>
        <v>250</v>
      </c>
      <c r="E46" s="96">
        <f t="shared" si="20"/>
        <v>250</v>
      </c>
      <c r="F46" s="96">
        <f t="shared" si="20"/>
        <v>250</v>
      </c>
      <c r="G46" s="96">
        <f t="shared" si="20"/>
        <v>250</v>
      </c>
      <c r="H46" s="96">
        <f t="shared" si="20"/>
        <v>250</v>
      </c>
      <c r="I46" s="96">
        <f t="shared" si="20"/>
        <v>250</v>
      </c>
      <c r="J46" s="96">
        <f t="shared" si="20"/>
        <v>250</v>
      </c>
      <c r="K46" s="96">
        <f t="shared" si="20"/>
        <v>250</v>
      </c>
      <c r="L46" s="96">
        <f t="shared" si="20"/>
        <v>250</v>
      </c>
      <c r="M46" s="96">
        <f t="shared" si="20"/>
        <v>250</v>
      </c>
      <c r="N46" s="97">
        <f t="shared" si="19"/>
        <v>3000</v>
      </c>
    </row>
    <row r="47" spans="1:14" ht="15" customHeight="1">
      <c r="A47" s="5" t="s">
        <v>118</v>
      </c>
      <c r="B47" s="96">
        <f>'Materiais de Consumo'!F15</f>
        <v>250</v>
      </c>
      <c r="C47" s="96">
        <f>B47</f>
        <v>250</v>
      </c>
      <c r="D47" s="96">
        <f>C47</f>
        <v>250</v>
      </c>
      <c r="E47" s="96">
        <f t="shared" si="17"/>
        <v>250</v>
      </c>
      <c r="F47" s="96">
        <f aca="true" t="shared" si="21" ref="F47:M47">E47</f>
        <v>250</v>
      </c>
      <c r="G47" s="96">
        <f t="shared" si="21"/>
        <v>250</v>
      </c>
      <c r="H47" s="96">
        <f t="shared" si="21"/>
        <v>250</v>
      </c>
      <c r="I47" s="96">
        <f>'Materiais de Consumo'!F15</f>
        <v>250</v>
      </c>
      <c r="J47" s="96">
        <f t="shared" si="21"/>
        <v>250</v>
      </c>
      <c r="K47" s="96">
        <f t="shared" si="21"/>
        <v>250</v>
      </c>
      <c r="L47" s="96">
        <f t="shared" si="21"/>
        <v>250</v>
      </c>
      <c r="M47" s="96">
        <f t="shared" si="21"/>
        <v>250</v>
      </c>
      <c r="N47" s="97">
        <f t="shared" si="19"/>
        <v>3000</v>
      </c>
    </row>
    <row r="48" spans="1:14" ht="15" customHeight="1">
      <c r="A48" s="5" t="s">
        <v>99</v>
      </c>
      <c r="B48" s="96">
        <f>'Materiais de Consumo'!F19</f>
        <v>200</v>
      </c>
      <c r="C48" s="96">
        <f t="shared" si="17"/>
        <v>200</v>
      </c>
      <c r="D48" s="96">
        <f t="shared" si="17"/>
        <v>200</v>
      </c>
      <c r="E48" s="96">
        <f t="shared" si="17"/>
        <v>200</v>
      </c>
      <c r="F48" s="96">
        <f aca="true" t="shared" si="22" ref="F48:M55">E48</f>
        <v>200</v>
      </c>
      <c r="G48" s="96">
        <f t="shared" si="22"/>
        <v>200</v>
      </c>
      <c r="H48" s="96">
        <f t="shared" si="22"/>
        <v>200</v>
      </c>
      <c r="I48" s="96">
        <f>'Materiais de Consumo'!F19</f>
        <v>200</v>
      </c>
      <c r="J48" s="96">
        <f t="shared" si="22"/>
        <v>200</v>
      </c>
      <c r="K48" s="96">
        <f t="shared" si="22"/>
        <v>200</v>
      </c>
      <c r="L48" s="96">
        <f t="shared" si="22"/>
        <v>200</v>
      </c>
      <c r="M48" s="96">
        <f t="shared" si="22"/>
        <v>200</v>
      </c>
      <c r="N48" s="97">
        <f t="shared" si="19"/>
        <v>2400</v>
      </c>
    </row>
    <row r="49" spans="1:14" ht="15" customHeight="1">
      <c r="A49" s="5" t="s">
        <v>194</v>
      </c>
      <c r="B49" s="96">
        <f>'Materiais de Consumo'!F23</f>
        <v>544.95</v>
      </c>
      <c r="C49" s="96">
        <f t="shared" si="17"/>
        <v>544.95</v>
      </c>
      <c r="D49" s="96">
        <f t="shared" si="17"/>
        <v>544.95</v>
      </c>
      <c r="E49" s="96">
        <f t="shared" si="17"/>
        <v>544.95</v>
      </c>
      <c r="F49" s="96">
        <f t="shared" si="22"/>
        <v>544.95</v>
      </c>
      <c r="G49" s="96">
        <f t="shared" si="22"/>
        <v>544.95</v>
      </c>
      <c r="H49" s="96">
        <f t="shared" si="22"/>
        <v>544.95</v>
      </c>
      <c r="I49" s="96">
        <f>'Materiais de Consumo'!F23</f>
        <v>544.95</v>
      </c>
      <c r="J49" s="96">
        <f t="shared" si="22"/>
        <v>544.95</v>
      </c>
      <c r="K49" s="96">
        <f t="shared" si="22"/>
        <v>544.95</v>
      </c>
      <c r="L49" s="96">
        <f t="shared" si="22"/>
        <v>544.95</v>
      </c>
      <c r="M49" s="96">
        <f t="shared" si="22"/>
        <v>544.95</v>
      </c>
      <c r="N49" s="97">
        <f t="shared" si="19"/>
        <v>6539.399999999999</v>
      </c>
    </row>
    <row r="50" spans="1:14" ht="15" customHeight="1">
      <c r="A50" s="159" t="s">
        <v>153</v>
      </c>
      <c r="B50" s="96">
        <f>'Materiais de Consumo'!F31</f>
        <v>50</v>
      </c>
      <c r="C50" s="96">
        <f t="shared" si="17"/>
        <v>50</v>
      </c>
      <c r="D50" s="96">
        <f t="shared" si="17"/>
        <v>50</v>
      </c>
      <c r="E50" s="96">
        <f t="shared" si="17"/>
        <v>50</v>
      </c>
      <c r="F50" s="96">
        <f t="shared" si="22"/>
        <v>50</v>
      </c>
      <c r="G50" s="96">
        <f t="shared" si="22"/>
        <v>50</v>
      </c>
      <c r="H50" s="96">
        <f t="shared" si="22"/>
        <v>50</v>
      </c>
      <c r="I50" s="96">
        <f>'Materiais de Consumo'!F31</f>
        <v>50</v>
      </c>
      <c r="J50" s="96">
        <f t="shared" si="22"/>
        <v>50</v>
      </c>
      <c r="K50" s="96">
        <f t="shared" si="22"/>
        <v>50</v>
      </c>
      <c r="L50" s="96">
        <f t="shared" si="22"/>
        <v>50</v>
      </c>
      <c r="M50" s="96">
        <f t="shared" si="22"/>
        <v>50</v>
      </c>
      <c r="N50" s="97">
        <f t="shared" si="19"/>
        <v>600</v>
      </c>
    </row>
    <row r="51" spans="1:14" ht="15" customHeight="1">
      <c r="A51" s="5" t="s">
        <v>125</v>
      </c>
      <c r="B51" s="96">
        <f>'Materiais de Consumo'!F34</f>
        <v>80</v>
      </c>
      <c r="C51" s="96">
        <f t="shared" si="17"/>
        <v>80</v>
      </c>
      <c r="D51" s="96">
        <f t="shared" si="17"/>
        <v>80</v>
      </c>
      <c r="E51" s="96">
        <f t="shared" si="17"/>
        <v>80</v>
      </c>
      <c r="F51" s="96">
        <f t="shared" si="22"/>
        <v>80</v>
      </c>
      <c r="G51" s="96">
        <f t="shared" si="22"/>
        <v>80</v>
      </c>
      <c r="H51" s="96">
        <f t="shared" si="22"/>
        <v>80</v>
      </c>
      <c r="I51" s="96">
        <f>'Materiais de Consumo'!F35</f>
        <v>80</v>
      </c>
      <c r="J51" s="96">
        <f t="shared" si="22"/>
        <v>80</v>
      </c>
      <c r="K51" s="96">
        <f t="shared" si="22"/>
        <v>80</v>
      </c>
      <c r="L51" s="96">
        <f t="shared" si="22"/>
        <v>80</v>
      </c>
      <c r="M51" s="96">
        <f t="shared" si="22"/>
        <v>80</v>
      </c>
      <c r="N51" s="97">
        <f t="shared" si="19"/>
        <v>960</v>
      </c>
    </row>
    <row r="52" spans="1:14" ht="15" customHeight="1">
      <c r="A52" s="5" t="s">
        <v>100</v>
      </c>
      <c r="B52" s="96">
        <f>'Materiais de Consumo'!F27</f>
        <v>100</v>
      </c>
      <c r="C52" s="96">
        <f t="shared" si="17"/>
        <v>100</v>
      </c>
      <c r="D52" s="96">
        <f t="shared" si="17"/>
        <v>100</v>
      </c>
      <c r="E52" s="96">
        <f t="shared" si="17"/>
        <v>100</v>
      </c>
      <c r="F52" s="96">
        <f t="shared" si="22"/>
        <v>100</v>
      </c>
      <c r="G52" s="96">
        <f t="shared" si="22"/>
        <v>100</v>
      </c>
      <c r="H52" s="96">
        <f t="shared" si="22"/>
        <v>100</v>
      </c>
      <c r="I52" s="96">
        <f>'Materiais de Consumo'!F27</f>
        <v>100</v>
      </c>
      <c r="J52" s="96">
        <f t="shared" si="22"/>
        <v>100</v>
      </c>
      <c r="K52" s="96">
        <f t="shared" si="22"/>
        <v>100</v>
      </c>
      <c r="L52" s="96">
        <f t="shared" si="22"/>
        <v>100</v>
      </c>
      <c r="M52" s="96">
        <f t="shared" si="22"/>
        <v>100</v>
      </c>
      <c r="N52" s="97">
        <f t="shared" si="19"/>
        <v>1200</v>
      </c>
    </row>
    <row r="53" spans="1:14" ht="15" customHeight="1">
      <c r="A53" s="161" t="s">
        <v>155</v>
      </c>
      <c r="B53" s="96">
        <f>'Materiais de Consumo'!F40</f>
        <v>80</v>
      </c>
      <c r="C53" s="96">
        <f>B53</f>
        <v>80</v>
      </c>
      <c r="D53" s="96">
        <f t="shared" si="17"/>
        <v>80</v>
      </c>
      <c r="E53" s="96">
        <f t="shared" si="17"/>
        <v>80</v>
      </c>
      <c r="F53" s="96">
        <f t="shared" si="22"/>
        <v>80</v>
      </c>
      <c r="G53" s="96">
        <f t="shared" si="22"/>
        <v>80</v>
      </c>
      <c r="H53" s="96">
        <f t="shared" si="22"/>
        <v>80</v>
      </c>
      <c r="I53" s="96">
        <f>H53</f>
        <v>80</v>
      </c>
      <c r="J53" s="96">
        <f t="shared" si="22"/>
        <v>80</v>
      </c>
      <c r="K53" s="96">
        <f t="shared" si="22"/>
        <v>80</v>
      </c>
      <c r="L53" s="96">
        <f t="shared" si="22"/>
        <v>80</v>
      </c>
      <c r="M53" s="96">
        <f t="shared" si="22"/>
        <v>80</v>
      </c>
      <c r="N53" s="97">
        <f t="shared" si="19"/>
        <v>960</v>
      </c>
    </row>
    <row r="54" spans="1:14" ht="15" customHeight="1">
      <c r="A54" s="103" t="s">
        <v>158</v>
      </c>
      <c r="B54" s="96">
        <f>'Materiais de Consumo'!F41</f>
        <v>130</v>
      </c>
      <c r="C54" s="96">
        <f t="shared" si="17"/>
        <v>130</v>
      </c>
      <c r="D54" s="96">
        <f t="shared" si="17"/>
        <v>130</v>
      </c>
      <c r="E54" s="96">
        <f t="shared" si="17"/>
        <v>130</v>
      </c>
      <c r="F54" s="96">
        <f t="shared" si="22"/>
        <v>130</v>
      </c>
      <c r="G54" s="96">
        <f t="shared" si="22"/>
        <v>130</v>
      </c>
      <c r="H54" s="96">
        <f t="shared" si="22"/>
        <v>130</v>
      </c>
      <c r="I54" s="96">
        <f>H54</f>
        <v>130</v>
      </c>
      <c r="J54" s="96">
        <f aca="true" t="shared" si="23" ref="J54:M55">I54</f>
        <v>130</v>
      </c>
      <c r="K54" s="96">
        <f t="shared" si="23"/>
        <v>130</v>
      </c>
      <c r="L54" s="96">
        <f t="shared" si="23"/>
        <v>130</v>
      </c>
      <c r="M54" s="96">
        <v>138.21</v>
      </c>
      <c r="N54" s="97">
        <f t="shared" si="19"/>
        <v>1568.21</v>
      </c>
    </row>
    <row r="55" spans="1:14" ht="15" customHeight="1">
      <c r="A55" s="103" t="s">
        <v>191</v>
      </c>
      <c r="B55" s="96">
        <f>'Materiais de Consumo'!F42</f>
        <v>70</v>
      </c>
      <c r="C55" s="96">
        <f>B55</f>
        <v>70</v>
      </c>
      <c r="D55" s="96">
        <f t="shared" si="17"/>
        <v>70</v>
      </c>
      <c r="E55" s="96">
        <f t="shared" si="17"/>
        <v>70</v>
      </c>
      <c r="F55" s="96">
        <f t="shared" si="22"/>
        <v>70</v>
      </c>
      <c r="G55" s="96">
        <f t="shared" si="22"/>
        <v>70</v>
      </c>
      <c r="H55" s="96">
        <f t="shared" si="22"/>
        <v>70</v>
      </c>
      <c r="I55" s="96">
        <f>H55</f>
        <v>70</v>
      </c>
      <c r="J55" s="96">
        <f t="shared" si="23"/>
        <v>70</v>
      </c>
      <c r="K55" s="96">
        <f t="shared" si="23"/>
        <v>70</v>
      </c>
      <c r="L55" s="96">
        <f t="shared" si="23"/>
        <v>70</v>
      </c>
      <c r="M55" s="96">
        <f t="shared" si="23"/>
        <v>70</v>
      </c>
      <c r="N55" s="97">
        <f t="shared" si="19"/>
        <v>840</v>
      </c>
    </row>
    <row r="56" spans="1:14" ht="18" customHeight="1">
      <c r="A56" s="98" t="s">
        <v>63</v>
      </c>
      <c r="B56" s="99">
        <f>B44+B45+B46+B47+B48+B50+B51+B52+B53+B54+B55</f>
        <v>4301.5</v>
      </c>
      <c r="C56" s="99">
        <f aca="true" t="shared" si="24" ref="C56:M56">SUM(C44:C55)</f>
        <v>4846.45</v>
      </c>
      <c r="D56" s="99">
        <f t="shared" si="24"/>
        <v>4846.45</v>
      </c>
      <c r="E56" s="99">
        <f t="shared" si="24"/>
        <v>4846.45</v>
      </c>
      <c r="F56" s="99">
        <f t="shared" si="24"/>
        <v>4846.45</v>
      </c>
      <c r="G56" s="99">
        <f t="shared" si="24"/>
        <v>4846.45</v>
      </c>
      <c r="H56" s="99">
        <f t="shared" si="24"/>
        <v>4846.45</v>
      </c>
      <c r="I56" s="99">
        <f t="shared" si="24"/>
        <v>4846.45</v>
      </c>
      <c r="J56" s="99">
        <f t="shared" si="24"/>
        <v>4846.45</v>
      </c>
      <c r="K56" s="99">
        <f t="shared" si="24"/>
        <v>4846.45</v>
      </c>
      <c r="L56" s="99">
        <f t="shared" si="24"/>
        <v>4846.45</v>
      </c>
      <c r="M56" s="99">
        <f t="shared" si="24"/>
        <v>4854.66</v>
      </c>
      <c r="N56" s="100">
        <f>SUM(B56:M56)</f>
        <v>57620.65999999999</v>
      </c>
    </row>
    <row r="57" spans="1:14" ht="12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 ht="18" customHeight="1">
      <c r="A58" s="15" t="s">
        <v>149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4" ht="18" customHeight="1">
      <c r="A59" s="5" t="s">
        <v>173</v>
      </c>
      <c r="B59" s="96">
        <v>2900</v>
      </c>
      <c r="C59" s="96">
        <f aca="true" t="shared" si="25" ref="C59:M59">B59</f>
        <v>2900</v>
      </c>
      <c r="D59" s="96">
        <f t="shared" si="25"/>
        <v>2900</v>
      </c>
      <c r="E59" s="96">
        <f t="shared" si="25"/>
        <v>2900</v>
      </c>
      <c r="F59" s="96">
        <f t="shared" si="25"/>
        <v>2900</v>
      </c>
      <c r="G59" s="96">
        <f t="shared" si="25"/>
        <v>2900</v>
      </c>
      <c r="H59" s="96">
        <f t="shared" si="25"/>
        <v>2900</v>
      </c>
      <c r="I59" s="96">
        <f t="shared" si="25"/>
        <v>2900</v>
      </c>
      <c r="J59" s="96">
        <f t="shared" si="25"/>
        <v>2900</v>
      </c>
      <c r="K59" s="96">
        <f t="shared" si="25"/>
        <v>2900</v>
      </c>
      <c r="L59" s="96">
        <f t="shared" si="25"/>
        <v>2900</v>
      </c>
      <c r="M59" s="96">
        <f t="shared" si="25"/>
        <v>2900</v>
      </c>
      <c r="N59" s="175">
        <f>SUM(B59:M59)</f>
        <v>34800</v>
      </c>
    </row>
    <row r="60" spans="1:14" ht="21" customHeight="1">
      <c r="A60" s="98" t="s">
        <v>160</v>
      </c>
      <c r="B60" s="99">
        <f>B59</f>
        <v>2900</v>
      </c>
      <c r="C60" s="99">
        <f aca="true" t="shared" si="26" ref="C60:N60">C59</f>
        <v>2900</v>
      </c>
      <c r="D60" s="99">
        <f t="shared" si="26"/>
        <v>2900</v>
      </c>
      <c r="E60" s="99">
        <f t="shared" si="26"/>
        <v>2900</v>
      </c>
      <c r="F60" s="99">
        <f t="shared" si="26"/>
        <v>2900</v>
      </c>
      <c r="G60" s="99">
        <f t="shared" si="26"/>
        <v>2900</v>
      </c>
      <c r="H60" s="99">
        <f t="shared" si="26"/>
        <v>2900</v>
      </c>
      <c r="I60" s="99">
        <f t="shared" si="26"/>
        <v>2900</v>
      </c>
      <c r="J60" s="99">
        <f t="shared" si="26"/>
        <v>2900</v>
      </c>
      <c r="K60" s="99">
        <f t="shared" si="26"/>
        <v>2900</v>
      </c>
      <c r="L60" s="99">
        <f t="shared" si="26"/>
        <v>2900</v>
      </c>
      <c r="M60" s="99">
        <f t="shared" si="26"/>
        <v>2900</v>
      </c>
      <c r="N60" s="99">
        <f t="shared" si="26"/>
        <v>34800</v>
      </c>
    </row>
    <row r="61" spans="1:14" ht="13.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spans="1:14" ht="21" customHeight="1">
      <c r="A62" s="15" t="s">
        <v>104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</row>
    <row r="63" spans="1:14" ht="15" customHeight="1">
      <c r="A63" s="5" t="str">
        <f>'Pessoa Jurídica'!B6</f>
        <v>Exame Admissional e Demissional</v>
      </c>
      <c r="B63" s="96">
        <f>'Pessoa Jurídica'!D6</f>
        <v>46.667</v>
      </c>
      <c r="C63" s="96">
        <f>B63</f>
        <v>46.667</v>
      </c>
      <c r="D63" s="96">
        <f aca="true" t="shared" si="27" ref="D63:M63">C63</f>
        <v>46.667</v>
      </c>
      <c r="E63" s="96">
        <f t="shared" si="27"/>
        <v>46.667</v>
      </c>
      <c r="F63" s="96">
        <f t="shared" si="27"/>
        <v>46.667</v>
      </c>
      <c r="G63" s="96">
        <f t="shared" si="27"/>
        <v>46.667</v>
      </c>
      <c r="H63" s="96">
        <f t="shared" si="27"/>
        <v>46.667</v>
      </c>
      <c r="I63" s="96">
        <f t="shared" si="27"/>
        <v>46.667</v>
      </c>
      <c r="J63" s="96">
        <f t="shared" si="27"/>
        <v>46.667</v>
      </c>
      <c r="K63" s="96">
        <f t="shared" si="27"/>
        <v>46.667</v>
      </c>
      <c r="L63" s="96">
        <f t="shared" si="27"/>
        <v>46.667</v>
      </c>
      <c r="M63" s="96">
        <f t="shared" si="27"/>
        <v>46.667</v>
      </c>
      <c r="N63" s="97">
        <f>SUM(B63:M63)</f>
        <v>560.0040000000001</v>
      </c>
    </row>
    <row r="64" spans="1:14" ht="15" customHeight="1">
      <c r="A64" s="5" t="str">
        <f>'Pessoa Jurídica'!B7</f>
        <v>Contabilidade</v>
      </c>
      <c r="B64" s="96">
        <f>'Pessoa Jurídica'!D7</f>
        <v>600</v>
      </c>
      <c r="C64" s="96">
        <f>B64</f>
        <v>600</v>
      </c>
      <c r="D64" s="96">
        <f aca="true" t="shared" si="28" ref="D64:M64">C64</f>
        <v>600</v>
      </c>
      <c r="E64" s="96">
        <f t="shared" si="28"/>
        <v>600</v>
      </c>
      <c r="F64" s="96">
        <f t="shared" si="28"/>
        <v>600</v>
      </c>
      <c r="G64" s="96">
        <f t="shared" si="28"/>
        <v>600</v>
      </c>
      <c r="H64" s="96">
        <f t="shared" si="28"/>
        <v>600</v>
      </c>
      <c r="I64" s="96">
        <f t="shared" si="28"/>
        <v>600</v>
      </c>
      <c r="J64" s="96">
        <f t="shared" si="28"/>
        <v>600</v>
      </c>
      <c r="K64" s="96">
        <f t="shared" si="28"/>
        <v>600</v>
      </c>
      <c r="L64" s="96">
        <f t="shared" si="28"/>
        <v>600</v>
      </c>
      <c r="M64" s="96">
        <f t="shared" si="28"/>
        <v>600</v>
      </c>
      <c r="N64" s="97">
        <f>SUM(B64:M64)</f>
        <v>7200</v>
      </c>
    </row>
    <row r="65" spans="1:14" ht="18" customHeight="1">
      <c r="A65" s="98" t="s">
        <v>124</v>
      </c>
      <c r="B65" s="99">
        <f>B63+B64</f>
        <v>646.667</v>
      </c>
      <c r="C65" s="99">
        <f aca="true" t="shared" si="29" ref="C65:N65">C63+C64</f>
        <v>646.667</v>
      </c>
      <c r="D65" s="99">
        <f t="shared" si="29"/>
        <v>646.667</v>
      </c>
      <c r="E65" s="99">
        <f t="shared" si="29"/>
        <v>646.667</v>
      </c>
      <c r="F65" s="99">
        <f t="shared" si="29"/>
        <v>646.667</v>
      </c>
      <c r="G65" s="99">
        <f t="shared" si="29"/>
        <v>646.667</v>
      </c>
      <c r="H65" s="99">
        <f t="shared" si="29"/>
        <v>646.667</v>
      </c>
      <c r="I65" s="99">
        <f t="shared" si="29"/>
        <v>646.667</v>
      </c>
      <c r="J65" s="99">
        <f t="shared" si="29"/>
        <v>646.667</v>
      </c>
      <c r="K65" s="99">
        <f t="shared" si="29"/>
        <v>646.667</v>
      </c>
      <c r="L65" s="99">
        <f t="shared" si="29"/>
        <v>646.667</v>
      </c>
      <c r="M65" s="99">
        <f t="shared" si="29"/>
        <v>646.667</v>
      </c>
      <c r="N65" s="99">
        <f t="shared" si="29"/>
        <v>7760.004</v>
      </c>
    </row>
    <row r="66" spans="1:14" s="13" customFormat="1" ht="12" customHeight="1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</row>
    <row r="67" spans="1:14" s="13" customFormat="1" ht="21" customHeight="1">
      <c r="A67" s="162" t="s">
        <v>159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</row>
    <row r="68" spans="1:14" s="13" customFormat="1" ht="13.5" customHeight="1">
      <c r="A68" s="164" t="s">
        <v>186</v>
      </c>
      <c r="B68" s="165">
        <v>0</v>
      </c>
      <c r="C68" s="165">
        <v>0</v>
      </c>
      <c r="D68" s="165">
        <v>0</v>
      </c>
      <c r="E68" s="165">
        <v>0</v>
      </c>
      <c r="F68" s="165">
        <v>0</v>
      </c>
      <c r="G68" s="165">
        <v>0</v>
      </c>
      <c r="H68" s="165">
        <v>0</v>
      </c>
      <c r="I68" s="165">
        <v>0</v>
      </c>
      <c r="J68" s="165">
        <v>0</v>
      </c>
      <c r="K68" s="165">
        <v>0</v>
      </c>
      <c r="L68" s="165">
        <v>0</v>
      </c>
      <c r="M68" s="165">
        <v>0</v>
      </c>
      <c r="N68" s="165">
        <f>SUM(B68:M68)</f>
        <v>0</v>
      </c>
    </row>
    <row r="69" spans="1:14" s="13" customFormat="1" ht="13.5" customHeight="1">
      <c r="A69" s="164" t="s">
        <v>187</v>
      </c>
      <c r="B69" s="165">
        <v>0</v>
      </c>
      <c r="C69" s="165">
        <v>0</v>
      </c>
      <c r="D69" s="165">
        <v>0</v>
      </c>
      <c r="E69" s="165">
        <v>0</v>
      </c>
      <c r="F69" s="165">
        <v>0</v>
      </c>
      <c r="G69" s="165">
        <v>0</v>
      </c>
      <c r="H69" s="165">
        <v>0</v>
      </c>
      <c r="I69" s="165">
        <v>0</v>
      </c>
      <c r="J69" s="165">
        <v>0</v>
      </c>
      <c r="K69" s="165">
        <v>0</v>
      </c>
      <c r="L69" s="165">
        <v>0</v>
      </c>
      <c r="M69" s="165">
        <v>0</v>
      </c>
      <c r="N69" s="165">
        <f>SUM(B69:M69)</f>
        <v>0</v>
      </c>
    </row>
    <row r="70" spans="1:14" s="13" customFormat="1" ht="13.5" customHeight="1">
      <c r="A70" s="164" t="s">
        <v>188</v>
      </c>
      <c r="B70" s="165">
        <v>0</v>
      </c>
      <c r="C70" s="165">
        <v>0</v>
      </c>
      <c r="D70" s="165">
        <v>0</v>
      </c>
      <c r="E70" s="165">
        <v>0</v>
      </c>
      <c r="F70" s="165">
        <v>0</v>
      </c>
      <c r="G70" s="165">
        <v>0</v>
      </c>
      <c r="H70" s="165">
        <v>0</v>
      </c>
      <c r="I70" s="165">
        <v>0</v>
      </c>
      <c r="J70" s="165">
        <v>0</v>
      </c>
      <c r="K70" s="165">
        <v>0</v>
      </c>
      <c r="L70" s="165">
        <v>0</v>
      </c>
      <c r="M70" s="165">
        <v>0</v>
      </c>
      <c r="N70" s="165">
        <f>SUM(B70:M70)</f>
        <v>0</v>
      </c>
    </row>
    <row r="71" spans="1:14" s="13" customFormat="1" ht="14.25" customHeight="1">
      <c r="A71" s="115" t="s">
        <v>189</v>
      </c>
      <c r="B71" s="165">
        <v>0</v>
      </c>
      <c r="C71" s="165">
        <v>0</v>
      </c>
      <c r="D71" s="165">
        <f aca="true" t="shared" si="30" ref="D71:M71">C71</f>
        <v>0</v>
      </c>
      <c r="E71" s="165">
        <f t="shared" si="30"/>
        <v>0</v>
      </c>
      <c r="F71" s="165">
        <f t="shared" si="30"/>
        <v>0</v>
      </c>
      <c r="G71" s="165">
        <f t="shared" si="30"/>
        <v>0</v>
      </c>
      <c r="H71" s="165">
        <f t="shared" si="30"/>
        <v>0</v>
      </c>
      <c r="I71" s="165">
        <f t="shared" si="30"/>
        <v>0</v>
      </c>
      <c r="J71" s="165">
        <f t="shared" si="30"/>
        <v>0</v>
      </c>
      <c r="K71" s="165">
        <f t="shared" si="30"/>
        <v>0</v>
      </c>
      <c r="L71" s="165">
        <f t="shared" si="30"/>
        <v>0</v>
      </c>
      <c r="M71" s="165">
        <f t="shared" si="30"/>
        <v>0</v>
      </c>
      <c r="N71" s="165">
        <f>SUM(B71:M71)</f>
        <v>0</v>
      </c>
    </row>
    <row r="72" spans="1:14" s="13" customFormat="1" ht="18.75" customHeight="1">
      <c r="A72" s="166" t="s">
        <v>161</v>
      </c>
      <c r="B72" s="167">
        <f>B68+B69+B70+B71</f>
        <v>0</v>
      </c>
      <c r="C72" s="167">
        <f aca="true" t="shared" si="31" ref="C72:N72">C68+C69+C70+C71</f>
        <v>0</v>
      </c>
      <c r="D72" s="167">
        <f t="shared" si="31"/>
        <v>0</v>
      </c>
      <c r="E72" s="167">
        <f t="shared" si="31"/>
        <v>0</v>
      </c>
      <c r="F72" s="167">
        <f t="shared" si="31"/>
        <v>0</v>
      </c>
      <c r="G72" s="167">
        <f t="shared" si="31"/>
        <v>0</v>
      </c>
      <c r="H72" s="167">
        <f t="shared" si="31"/>
        <v>0</v>
      </c>
      <c r="I72" s="167">
        <f t="shared" si="31"/>
        <v>0</v>
      </c>
      <c r="J72" s="167">
        <f t="shared" si="31"/>
        <v>0</v>
      </c>
      <c r="K72" s="167">
        <f t="shared" si="31"/>
        <v>0</v>
      </c>
      <c r="L72" s="167">
        <f t="shared" si="31"/>
        <v>0</v>
      </c>
      <c r="M72" s="167">
        <f t="shared" si="31"/>
        <v>0</v>
      </c>
      <c r="N72" s="167">
        <f t="shared" si="31"/>
        <v>0</v>
      </c>
    </row>
    <row r="73" ht="20.25" customHeight="1"/>
    <row r="74" spans="1:14" ht="18" customHeight="1">
      <c r="A74" s="98" t="s">
        <v>101</v>
      </c>
      <c r="B74" s="105">
        <f aca="true" t="shared" si="32" ref="B74:M74">B10+B34+B41+B56+B60+B65+B72</f>
        <v>32382.767</v>
      </c>
      <c r="C74" s="105">
        <f t="shared" si="32"/>
        <v>32927.717</v>
      </c>
      <c r="D74" s="105">
        <f t="shared" si="32"/>
        <v>33451.457</v>
      </c>
      <c r="E74" s="105">
        <f t="shared" si="32"/>
        <v>33451.457</v>
      </c>
      <c r="F74" s="105">
        <f t="shared" si="32"/>
        <v>33451.457</v>
      </c>
      <c r="G74" s="105">
        <f t="shared" si="32"/>
        <v>33451.457</v>
      </c>
      <c r="H74" s="105">
        <f t="shared" si="32"/>
        <v>33451.457</v>
      </c>
      <c r="I74" s="105">
        <f t="shared" si="32"/>
        <v>33451.457</v>
      </c>
      <c r="J74" s="105">
        <f t="shared" si="32"/>
        <v>33451.457</v>
      </c>
      <c r="K74" s="105">
        <f t="shared" si="32"/>
        <v>33451.457</v>
      </c>
      <c r="L74" s="105">
        <f t="shared" si="32"/>
        <v>33451.457</v>
      </c>
      <c r="M74" s="105">
        <f t="shared" si="32"/>
        <v>33626.40700000001</v>
      </c>
      <c r="N74" s="100">
        <f>N10+N34+N41+N56+N65+N72</f>
        <v>365200.00399999996</v>
      </c>
    </row>
    <row r="75" ht="21.75" customHeight="1">
      <c r="N75" s="152"/>
    </row>
    <row r="76" spans="1:10" ht="13.5" customHeight="1">
      <c r="A76" s="211"/>
      <c r="B76" s="211"/>
      <c r="C76" s="211"/>
      <c r="D76" s="211"/>
      <c r="E76" s="211"/>
      <c r="F76" s="211"/>
      <c r="G76" s="211"/>
      <c r="H76" s="211"/>
      <c r="I76" s="211"/>
      <c r="J76" s="211"/>
    </row>
    <row r="77" spans="1:14" ht="15" customHeight="1">
      <c r="A77" s="111"/>
      <c r="N77" s="144"/>
    </row>
    <row r="78" spans="1:14" ht="27.75" customHeight="1">
      <c r="A78" s="212" t="s">
        <v>102</v>
      </c>
      <c r="B78" s="212"/>
      <c r="C78" s="212"/>
      <c r="D78" s="212"/>
      <c r="E78" s="212"/>
      <c r="F78" s="212"/>
      <c r="N78" s="144"/>
    </row>
    <row r="79" spans="1:3" ht="22.5" customHeight="1">
      <c r="A79" s="93"/>
      <c r="B79" s="210" t="s">
        <v>103</v>
      </c>
      <c r="C79" s="210"/>
    </row>
    <row r="80" spans="1:3" ht="15.75" customHeight="1">
      <c r="A80" s="112" t="str">
        <f>A5</f>
        <v>DESPESAS COM SALÁRIOS E ORDENADOS </v>
      </c>
      <c r="B80" s="213">
        <f>N10</f>
        <v>192940</v>
      </c>
      <c r="C80" s="213"/>
    </row>
    <row r="81" spans="1:13" ht="16.5" customHeight="1">
      <c r="A81" s="112" t="s">
        <v>82</v>
      </c>
      <c r="B81" s="213">
        <f>N34</f>
        <v>92119.33999999998</v>
      </c>
      <c r="C81" s="213"/>
      <c r="H81" s="183" t="s">
        <v>154</v>
      </c>
      <c r="I81" s="183"/>
      <c r="L81" s="183"/>
      <c r="M81" s="183"/>
    </row>
    <row r="82" spans="1:13" ht="16.5" customHeight="1">
      <c r="A82" s="112" t="s">
        <v>97</v>
      </c>
      <c r="B82" s="216">
        <f>N41</f>
        <v>14760</v>
      </c>
      <c r="C82" s="216"/>
      <c r="H82" s="184" t="s">
        <v>114</v>
      </c>
      <c r="I82" s="184"/>
      <c r="L82" s="184"/>
      <c r="M82" s="184"/>
    </row>
    <row r="83" spans="1:3" ht="16.5" customHeight="1">
      <c r="A83" s="112" t="s">
        <v>98</v>
      </c>
      <c r="B83" s="216">
        <f>N56</f>
        <v>57620.65999999999</v>
      </c>
      <c r="C83" s="216"/>
    </row>
    <row r="84" spans="1:3" ht="16.5" customHeight="1">
      <c r="A84" s="168" t="s">
        <v>162</v>
      </c>
      <c r="B84" s="216">
        <f>N60</f>
        <v>34800</v>
      </c>
      <c r="C84" s="216"/>
    </row>
    <row r="85" spans="1:3" ht="16.5" customHeight="1">
      <c r="A85" s="112" t="s">
        <v>104</v>
      </c>
      <c r="B85" s="216">
        <f>N65</f>
        <v>7760.004</v>
      </c>
      <c r="C85" s="216"/>
    </row>
    <row r="86" spans="1:3" ht="16.5" customHeight="1">
      <c r="A86" s="170" t="s">
        <v>163</v>
      </c>
      <c r="B86" s="217">
        <f>N72</f>
        <v>0</v>
      </c>
      <c r="C86" s="217"/>
    </row>
    <row r="87" spans="1:9" ht="18.75" customHeight="1">
      <c r="A87" s="171" t="s">
        <v>129</v>
      </c>
      <c r="B87" s="214">
        <f>B80+B81+B82+B83+B84+B85+B86</f>
        <v>400000.00399999996</v>
      </c>
      <c r="C87" s="215"/>
      <c r="D87" s="169"/>
      <c r="E87" s="169"/>
      <c r="F87" s="169"/>
      <c r="G87" s="169"/>
      <c r="H87" s="169"/>
      <c r="I87" s="169"/>
    </row>
    <row r="88" ht="27.75" customHeight="1">
      <c r="C88" s="144"/>
    </row>
    <row r="89" ht="27.75" customHeight="1">
      <c r="A89" s="80"/>
    </row>
    <row r="91" ht="88.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</sheetData>
  <sheetProtection selectLockedCells="1" selectUnlockedCells="1"/>
  <mergeCells count="17">
    <mergeCell ref="B87:C87"/>
    <mergeCell ref="B82:C82"/>
    <mergeCell ref="B83:C83"/>
    <mergeCell ref="B85:C85"/>
    <mergeCell ref="B86:C86"/>
    <mergeCell ref="H81:I81"/>
    <mergeCell ref="B84:C84"/>
    <mergeCell ref="L81:M81"/>
    <mergeCell ref="H82:I82"/>
    <mergeCell ref="L82:M82"/>
    <mergeCell ref="A2:N2"/>
    <mergeCell ref="B3:N3"/>
    <mergeCell ref="A76:J76"/>
    <mergeCell ref="A78:F78"/>
    <mergeCell ref="B79:C79"/>
    <mergeCell ref="B80:C80"/>
    <mergeCell ref="B81:C81"/>
  </mergeCells>
  <printOptions/>
  <pageMargins left="0.2763888888888889" right="0" top="1.0645833333333332" bottom="0.5131944444444445" header="0.8270833333333333" footer="0.27569444444444446"/>
  <pageSetup fitToHeight="2" fitToWidth="1" orientation="landscape" paperSize="9" scale="59" r:id="rId1"/>
  <headerFooter alignWithMargins="0">
    <oddHeader>&amp;C&amp;A</oddHeader>
    <oddFooter>&amp;CPágina &amp;P</oddFooter>
  </headerFooter>
  <ignoredErrors>
    <ignoredError sqref="B18:M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Secretaria</cp:lastModifiedBy>
  <cp:lastPrinted>2022-03-10T12:44:25Z</cp:lastPrinted>
  <dcterms:created xsi:type="dcterms:W3CDTF">2014-11-10T13:52:50Z</dcterms:created>
  <dcterms:modified xsi:type="dcterms:W3CDTF">2022-03-10T12:44:31Z</dcterms:modified>
  <cp:category/>
  <cp:version/>
  <cp:contentType/>
  <cp:contentStatus/>
</cp:coreProperties>
</file>